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110" windowHeight="8370" activeTab="11"/>
  </bookViews>
  <sheets>
    <sheet name="บริหาร" sheetId="1" r:id="rId1"/>
    <sheet name="วิชาการ" sheetId="2" r:id="rId2"/>
    <sheet name="วิเทศสัมพันธ์" sheetId="3" r:id="rId3"/>
    <sheet name="วิจัย" sheetId="4" r:id="rId4"/>
    <sheet name="สื่อสาร" sheetId="5" r:id="rId5"/>
    <sheet name="บริการวิชาการ" sheetId="6" r:id="rId6"/>
    <sheet name="นิสิต" sheetId="7" r:id="rId7"/>
    <sheet name="ศูนย์วิจัย" sheetId="8" r:id="rId8"/>
    <sheet name="FSN" sheetId="9" r:id="rId9"/>
    <sheet name="PIM" sheetId="10" r:id="rId10"/>
    <sheet name="BOT" sheetId="11" r:id="rId11"/>
    <sheet name="FIB" sheetId="12" r:id="rId12"/>
    <sheet name="FIE" sheetId="13" r:id="rId13"/>
  </sheets>
  <definedNames>
    <definedName name="Format" localSheetId="10">'BOT'!$A$6:$L$15</definedName>
    <definedName name="Format" localSheetId="11">'FIB'!$A$6:$L$13</definedName>
    <definedName name="Format" localSheetId="12">'FIE'!$A$6:$L$7</definedName>
    <definedName name="Format" localSheetId="8">'FSN'!$A$6:$L$12</definedName>
    <definedName name="Format" localSheetId="9">'PIM'!$A$8:$L$11</definedName>
    <definedName name="Format" localSheetId="6">'นิสิต'!$A$6:$L$10</definedName>
    <definedName name="Format" localSheetId="5">'บริการวิชาการ'!#REF!</definedName>
    <definedName name="Format" localSheetId="3">'วิจัย'!$A$6:$L$7</definedName>
    <definedName name="Format" localSheetId="1">'วิชาการ'!$A$6:$L$14</definedName>
    <definedName name="Format" localSheetId="2">'วิเทศสัมพันธ์'!#REF!</definedName>
    <definedName name="Format" localSheetId="7">'ศูนย์วิจัย'!#REF!</definedName>
    <definedName name="Format" localSheetId="4">'สื่อสาร'!#REF!</definedName>
    <definedName name="Format">'บริหาร'!$A$6:$L$12</definedName>
    <definedName name="Header">#REF!</definedName>
    <definedName name="_xlnm.Print_Area" localSheetId="10">'BOT'!$A$1:$L$16</definedName>
    <definedName name="_xlnm.Print_Area" localSheetId="11">'FIB'!$A$1:$L$19</definedName>
    <definedName name="_xlnm.Print_Area" localSheetId="12">'FIE'!$A$1:$L$9</definedName>
    <definedName name="_xlnm.Print_Area" localSheetId="8">'FSN'!$A$1:$L$16</definedName>
    <definedName name="_xlnm.Print_Area" localSheetId="9">'PIM'!$A$1:$L$20</definedName>
    <definedName name="_xlnm.Print_Area" localSheetId="6">'นิสิต'!$A$1:$L$19</definedName>
    <definedName name="_xlnm.Print_Area" localSheetId="5">'บริการวิชาการ'!$A$1:$L$11</definedName>
    <definedName name="_xlnm.Print_Area" localSheetId="0">'บริหาร'!$A$1:$L$21</definedName>
    <definedName name="_xlnm.Print_Area" localSheetId="3">'วิจัย'!$A$1:$L$15</definedName>
    <definedName name="_xlnm.Print_Area" localSheetId="1">'วิชาการ'!$A$1:$L$21</definedName>
    <definedName name="_xlnm.Print_Area" localSheetId="2">'วิเทศสัมพันธ์'!$A$1:$L$11</definedName>
    <definedName name="_xlnm.Print_Area" localSheetId="7">'ศูนย์วิจัย'!$A$1:$L$9</definedName>
    <definedName name="_xlnm.Print_Area" localSheetId="4">'สื่อสาร'!$A$1:$L$11</definedName>
    <definedName name="_xlnm.Print_Titles" localSheetId="10">'BOT'!$1:$4</definedName>
    <definedName name="_xlnm.Print_Titles" localSheetId="11">'FIB'!$1:$4</definedName>
    <definedName name="_xlnm.Print_Titles" localSheetId="12">'FIE'!$1:$4</definedName>
    <definedName name="_xlnm.Print_Titles" localSheetId="8">'FSN'!$1:$4</definedName>
    <definedName name="_xlnm.Print_Titles" localSheetId="9">'PIM'!$1:$4</definedName>
    <definedName name="_xlnm.Print_Titles" localSheetId="6">'นิสิต'!$1:$4</definedName>
    <definedName name="_xlnm.Print_Titles" localSheetId="5">'บริการวิชาการ'!$1:$4</definedName>
    <definedName name="_xlnm.Print_Titles" localSheetId="0">'บริหาร'!$1:$4</definedName>
    <definedName name="_xlnm.Print_Titles" localSheetId="3">'วิจัย'!$1:$4</definedName>
    <definedName name="_xlnm.Print_Titles" localSheetId="1">'วิชาการ'!$1:$4</definedName>
    <definedName name="_xlnm.Print_Titles" localSheetId="2">'วิเทศสัมพันธ์'!$1:$4</definedName>
    <definedName name="_xlnm.Print_Titles" localSheetId="7">'ศูนย์วิจัย'!$1:$4</definedName>
    <definedName name="_xlnm.Print_Titles" localSheetId="4">'สื่อสาร'!$1:$4</definedName>
    <definedName name="RawData">#REF!</definedName>
  </definedNames>
  <calcPr fullCalcOnLoad="1"/>
</workbook>
</file>

<file path=xl/comments1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</commentList>
</comments>
</file>

<file path=xl/comments10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</commentList>
</comments>
</file>

<file path=xl/comments11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</commentList>
</comments>
</file>

<file path=xl/comments12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</commentList>
</comments>
</file>

<file path=xl/comments13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</commentList>
</comments>
</file>

<file path=xl/comments2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</commentList>
</comments>
</file>

<file path=xl/comments3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</commentList>
</comments>
</file>

<file path=xl/comments4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</commentList>
</comments>
</file>

<file path=xl/comments5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</commentList>
</comments>
</file>

<file path=xl/comments6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</commentList>
</comments>
</file>

<file path=xl/comments7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</commentList>
</comments>
</file>

<file path=xl/comments8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</commentList>
</comments>
</file>

<file path=xl/comments9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รหัสแหล่งเงิน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F4" authorId="0">
      <text>
        <r>
          <rPr>
            <b/>
            <sz val="9"/>
            <rFont val="Tahoma"/>
            <family val="2"/>
          </rPr>
          <t>งบประมาณที่ได้รับจัดสรร</t>
        </r>
      </text>
    </comment>
    <comment ref="G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H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</commentList>
</comments>
</file>

<file path=xl/sharedStrings.xml><?xml version="1.0" encoding="utf-8"?>
<sst xmlns="http://schemas.openxmlformats.org/spreadsheetml/2006/main" count="522" uniqueCount="225">
  <si>
    <t>ชื่อภาระผูกพัน</t>
  </si>
  <si>
    <t>งบประมาณที่ได้รับจัดสรรทั้งสิ้น</t>
  </si>
  <si>
    <t>ตั้งหนี้</t>
  </si>
  <si>
    <t>รวมใช้ไป</t>
  </si>
  <si>
    <t>งบคงเหลือ</t>
  </si>
  <si>
    <t>อนุมัติจ่าย</t>
  </si>
  <si>
    <t>งบคงเหลือ (งปม. - อนุมัติจ่าย)</t>
  </si>
  <si>
    <t>โครงการสร้างภาพลักษณ์และสื่อสารองค์กร (Branding)</t>
  </si>
  <si>
    <t>ค่าใช้จ่ายในการนิเทศนิสิตฝึกสอน/ฝึกงาน</t>
  </si>
  <si>
    <t>ค่าใช้จ่ายในการพัฒนาศักยภาพบุคลากร</t>
  </si>
  <si>
    <t>ค่าใช้จ่ายเกี่ยวกับประกันคุณภาพการศึกษา</t>
  </si>
  <si>
    <t>โครงการ AI Product Champion</t>
  </si>
  <si>
    <t>โครงการวันสถาปนาคณะ</t>
  </si>
  <si>
    <t>ลำดับ</t>
  </si>
  <si>
    <t>1</t>
  </si>
  <si>
    <t>2</t>
  </si>
  <si>
    <t>3</t>
  </si>
  <si>
    <t>4</t>
  </si>
  <si>
    <t>5</t>
  </si>
  <si>
    <t>วันที่จัดโครงการ (ใหม่)</t>
  </si>
  <si>
    <t>กรอกตัวชี้วัดในระบบ</t>
  </si>
  <si>
    <t>สาขาวิทยาศาสตร์การอาหารและโภชนาการ</t>
  </si>
  <si>
    <t xml:space="preserve">รายงานการใช้เงินรายได้  คณะเทคโนโลยีและนวัตกรรมผลิตภัณฑ์การเกษตร </t>
  </si>
  <si>
    <t>ฝ่ายบริหาร</t>
  </si>
  <si>
    <t>1.1 โครงการชี้แจงแลกเปลี่ยนเรียนรู้ด้านกฎ ระเบียบ และส่งเสริมจรรยาบรรณของบุคลากร</t>
  </si>
  <si>
    <t xml:space="preserve">รวมทั้งสิ้น </t>
  </si>
  <si>
    <t xml:space="preserve">รวม ผลผลิต ผลงานทำนุบำรุงศิลปวัฒนธรรม </t>
  </si>
  <si>
    <t xml:space="preserve">รวม ผลผลิต ผู้สำเร็จฯ ด้านวิทย์เทคโน </t>
  </si>
  <si>
    <t>รวม ผลผลิต โครงการการวิจัยและนวัตกรรมเพื่อการสร้างองค์ความรู้พื้นฐานของประเทศ</t>
  </si>
  <si>
    <t>ค่าใช้จ่ายเกี่ยวกับโครงการกิจกรรมนิสิต (Ai ready to work)</t>
  </si>
  <si>
    <t>หน่วยกิจการนิสิต</t>
  </si>
  <si>
    <t>รวม ผลผลิต ผลงานการให้บริการวิชาการ</t>
  </si>
  <si>
    <t>1.1 โครงการเสริมสร้างความเข้มแข็งด้านบริการ</t>
  </si>
  <si>
    <t xml:space="preserve">ค่าใช้จ่ายในการเสริมสร้างประสบการณ์วิชาชีพ </t>
  </si>
  <si>
    <t>3.1 โครงการคัดสรรผลิตภัณฑ์อาหาร (FSN Food Product Champion)</t>
  </si>
  <si>
    <t>สาขาวิชาเทคโนโลยีชีวภาพและผลิตภัณฑ์การเกษตร</t>
  </si>
  <si>
    <t xml:space="preserve">โครงการพัฒนาทักษะการทำงานในศตวรรษที่ 21 </t>
  </si>
  <si>
    <t>เงินอุดหนุนสำหรับค่าใช้จ่ายในการฝึกอบรม/สัมมนา/กิจกรรมที่จัดให้กับบุคคลที่เกี่ยวข้อง</t>
  </si>
  <si>
    <t>หน่วยสื่อสารองค์กร</t>
  </si>
  <si>
    <t>หน่วยวิจัย</t>
  </si>
  <si>
    <t>หน่วยวิชาการ</t>
  </si>
  <si>
    <t>ศูนย์วิจัยและพัฒนาอุตสาหกรรมเกษตร</t>
  </si>
  <si>
    <t>สาขาเทคโนโลยีวัสดุพอลิเมอร์</t>
  </si>
  <si>
    <t>สาขานวัตกรรมอาหารและธุรกิจ</t>
  </si>
  <si>
    <t>วันที่จัดโครงการ (ตามแผน)</t>
  </si>
  <si>
    <t>การดำเนินการจัดโครงการ</t>
  </si>
  <si>
    <t>เงินอุดหนุนโครงการบริการวิชาการเพื่อสังคม</t>
  </si>
  <si>
    <t>โครงการพัฒนาทักษะการทำงานในศตวรรษที่ 21</t>
  </si>
  <si>
    <t>โครงการสร้างภาพลักษ์และสื่อสารองค์กร (Branding)</t>
  </si>
  <si>
    <t xml:space="preserve"> </t>
  </si>
  <si>
    <t>โครงการงบประมาณงบเงินอุดหนุน  ปีงบประมาณ พ.ศ. 2567</t>
  </si>
  <si>
    <t>1.2 โครงการเสริมสร้างประสิทธิภาพการทำงานของสำนักงานคณบดี</t>
  </si>
  <si>
    <t>1.3 โครงการพัฒนาทักษะการทำงานของบุคลากรสายปฏิบัติการ</t>
  </si>
  <si>
    <t>2.1 โครงการรับการประเมินคุณภาพการศึกษาภายในระดับหลักสูตรและคณะ ประจำปีการศึกษา 2566</t>
  </si>
  <si>
    <t>2.2 โครงการ AI Strategic Planning Development</t>
  </si>
  <si>
    <t xml:space="preserve">3.1 โครงการผู้บริหารพบบุคลากรและการชี้แจงการดำเนินงานของคณะ  </t>
  </si>
  <si>
    <t>4.1 โครงการ AI Go Green</t>
  </si>
  <si>
    <t>มิ.ย.-ก.ค.67</t>
  </si>
  <si>
    <t>ม.ค.-เม.ย.67</t>
  </si>
  <si>
    <t>19 มิ.ย.-27 ก.ค.67</t>
  </si>
  <si>
    <t>26-27 ต.ค.66</t>
  </si>
  <si>
    <t>21 มี.ค.67</t>
  </si>
  <si>
    <t>1 พ.ค.67</t>
  </si>
  <si>
    <t>ต.ค.66-ก.ย.67</t>
  </si>
  <si>
    <t>2.3 โครงการเสริมสร้างทักษะทางวิชาการของนิสิต ประจำปีการศึกษา 2566</t>
  </si>
  <si>
    <t>2.4 โครงการปรับพื้นฐานแก่นิสิตใหม่ ประจำปีการศึกษา 2567</t>
  </si>
  <si>
    <t>1.1 โครงการ Food Innovation Asian Conference 2024</t>
  </si>
  <si>
    <t>โครงการ Ai Research &amp; Innovation Expo 2024</t>
  </si>
  <si>
    <t>โครงการพัฒนาศักยภาพการทำวิจัยและนวัตกรรม</t>
  </si>
  <si>
    <t xml:space="preserve">เงินอุดหนุนสำหรับนิสิต </t>
  </si>
  <si>
    <t>1.1 โครงการพัฒนาการเรียนการสอนและการจัดการองค์ความรู้ ประจำปีการศึกษา 2566</t>
  </si>
  <si>
    <t>1.2 โครงการพัฒนาศักยภาพบุคลากรสายวิชาการ ประจำปีการศึกษา 2566</t>
  </si>
  <si>
    <t>1.3โครงการส่งเสริมการเข้าสู่ตำแหน่งของบุคลากรสายวิชาการ ประจำปีการศึกษา 2566</t>
  </si>
  <si>
    <t>2.1 โครงการเตรียมความพร้อมก่อนฝึกงาน ประจำปีการศึกษา 2566</t>
  </si>
  <si>
    <t xml:space="preserve">2.2 โครงการพัฒนาศักยภาพภาษาอังกฤษของนิสิต ประจำปีการศึกษา 2566 </t>
  </si>
  <si>
    <t>20-21 มิ.ย.67</t>
  </si>
  <si>
    <t>20, 27 เม.ย.67</t>
  </si>
  <si>
    <t>13-15 มิ.ย.67</t>
  </si>
  <si>
    <t>3-5 เม.ย.67</t>
  </si>
  <si>
    <t>4-5 ก.ค.67</t>
  </si>
  <si>
    <t>ค่าใช้จ่ายการตีพิมพ์บทความวิจัย (Page Charge) ในวารสารวิชาการระดับนานาชาติ</t>
  </si>
  <si>
    <t>เงินอุดหนุนโครงการวิจัยและงานสร้างสรรค์</t>
  </si>
  <si>
    <t>ค่าตอบแทนคณะกรรมการพิจารณาทุนวิจัย/ผลการดำเนินโครงการวิจัย/ค่าตรวจทานภาษา</t>
  </si>
  <si>
    <t>1.1 โครงการเข้าร่วม SWU Open House</t>
  </si>
  <si>
    <t>1.2 โครงการ AI Branding Creation</t>
  </si>
  <si>
    <t>1.3 โครงการ AI Branding Communication</t>
  </si>
  <si>
    <t>ต.ค.66-ก.ค.67</t>
  </si>
  <si>
    <t>1.2 โครงการสร้างความผูกพันกับบัณฑิต (AI love &amp; bonding)</t>
  </si>
  <si>
    <t>1.4 โครงการ AI connect</t>
  </si>
  <si>
    <t>1.7 โครงการ AI Home coming</t>
  </si>
  <si>
    <t>ม.ค.-มี.ค.67</t>
  </si>
  <si>
    <t>2.1 ทุนส่งเสริมการศึกษา</t>
  </si>
  <si>
    <t>2.2 ทุนพัฒนาทักษะในการทำงาน</t>
  </si>
  <si>
    <t>2.3 ทุนพัฒนานิสิตสู่ความเป็นนานาชาติ</t>
  </si>
  <si>
    <t>1.2 โครงการพัฒนาศักยภาพนิสิตและบุคลากรด้านวิทยาศาสตร์การอาหารและโภชนาการ</t>
  </si>
  <si>
    <t xml:space="preserve">2.1 โครงการนิเทศนิสิตฝึกงาน หลักสูตรวิทยาศาสตร์การอาหารและโภชนาการ </t>
  </si>
  <si>
    <t xml:space="preserve">4.1 โครงการก้าวสู่นักวิทยาศาสตร์การอาหารและโภชนาการ </t>
  </si>
  <si>
    <t>พ.ย.66 - ม.ค.67</t>
  </si>
  <si>
    <t>เม.ย.-มิ.ย.67</t>
  </si>
  <si>
    <t>ก.ค. 67</t>
  </si>
  <si>
    <t>ม.ค.-ส.ค. 67</t>
  </si>
  <si>
    <t>พ.ย.-ธ.ค.66</t>
  </si>
  <si>
    <t>1.1 โครงการเสริมสร้างทักษะทางด้านเทคโนโลยีชีวภาพ และผลิตภัณฑ์การเกษตร</t>
  </si>
  <si>
    <t>1.2 โครงการศึกษาดูงานวิชาชีพหลักสูตรเทคโนโลยีชีวภาพและผลิตภัณฑ์การเกษตร</t>
  </si>
  <si>
    <t>1.3 โครงการก้าวใหม่ Biotech</t>
  </si>
  <si>
    <t>2.1 โครงการนิเทศนิสิตฝึกงาน หลักสูตรเทคโนโลยีชีวภาพและผลิตภัณฑ์การเกษตร</t>
  </si>
  <si>
    <t>ค่าใช้จ่ายในการฝึกอบรม/สัมมนา/กิจกรรมที่จัดให้กับบุคคลที่เกี่ยวข้อง</t>
  </si>
  <si>
    <t xml:space="preserve">3.1 โครงการ Bright Future Career with Biotechnology </t>
  </si>
  <si>
    <t>พ.ย.66</t>
  </si>
  <si>
    <t>ก.พ.67</t>
  </si>
  <si>
    <t>2.1 โครงการศึกษาดูงานวิชาชีพ หลักสูตร นวัตกรรมพอลิเมอร์และการจัดการ</t>
  </si>
  <si>
    <t>3.1 โครงการนิเทศนิสิตฝึกงาน หลักสูตร นวัตกรรมพอลิเมอร์และการจัดการ</t>
  </si>
  <si>
    <t>4.1 โครงการเสริมสร้างประสบการณ์นวัตกรรม</t>
  </si>
  <si>
    <t>1.1 โครงการศึกษาดูงานวิชาชีพ หลักสูตร นวัตกรรมอาหาร ปีการศึกษา 2566</t>
  </si>
  <si>
    <t>1.2 โครงการสร้างสัมพันธ์พี่น้อง FIB</t>
  </si>
  <si>
    <t>1.3 โครงการเสริมทักษะด้านการออกแบบบริการอาหารอย่างสร้างสรรค์</t>
  </si>
  <si>
    <t>2.1 โครงการนิเทศนิสิตฝึกงาน หลักสูตรนวัตกรรมอาหารและธุรกิจ</t>
  </si>
  <si>
    <t>3.1 โครงการ FIB Showcase</t>
  </si>
  <si>
    <t>4.1 โครงการเสริมทักษะประกอบอาหารอย่างมืออาชีพ หลักสูตรนวัตกรรมอาหารและธุรกิจ</t>
  </si>
  <si>
    <t xml:space="preserve">ค่าใช้จ่ายพัฒนาศักยภาพบุคลากร </t>
  </si>
  <si>
    <t>5.1 โครงการพัฒนาบุคลากรด้านนวัตกรรมอาหารและธุรกิจ</t>
  </si>
  <si>
    <t>10-12 พ.ย. 66</t>
  </si>
  <si>
    <t>4.1 โครงการพัฒนาบทเรียนออนไลน์เพื่อส่งเสริมการเรียนรู้ตลอดชีวิต</t>
  </si>
  <si>
    <t>3.1 โครงการเสริมสร้างทักษะการสร้างนวัตกรรมผลิตภัณฑ์การเกษตร ปีการศึกษา 2566</t>
  </si>
  <si>
    <t>12 ต.ค.66-2 พ.ย.66</t>
  </si>
  <si>
    <t>31 ต.ค.66-1 พ.ย.66</t>
  </si>
  <si>
    <t>ส.ค.67 - พ.ค.67</t>
  </si>
  <si>
    <t>ก.ค. 2567</t>
  </si>
  <si>
    <t>พ.ย. 66-ก.พ. 67</t>
  </si>
  <si>
    <t>ส.ค. 67</t>
  </si>
  <si>
    <t>ต.ค.66-ธ.ค.66/ม.ค.67-พ.ค.67</t>
  </si>
  <si>
    <t>ส.ค.-ก.ย.67</t>
  </si>
  <si>
    <t>ก.พ.-พ.ค.67</t>
  </si>
  <si>
    <t>พ.ค.-ก.ค.67</t>
  </si>
  <si>
    <t>ม.ค.-พ.ค.67</t>
  </si>
  <si>
    <t>1.1 โครงการศึกษาดูงานวิชาชีพหลักสูตร วท.บ.วิทยาศาสตร์การอาหารและโภชนาการ ปีการศึกษา 2566</t>
  </si>
  <si>
    <t>9,23 พ.ย.66 และ10 ม.ค.67</t>
  </si>
  <si>
    <t>17-18 พ.ย.66</t>
  </si>
  <si>
    <t>25 พ.ย.66</t>
  </si>
  <si>
    <t>21-22 ธ.ค.66</t>
  </si>
  <si>
    <t>อธิการบดีอนุมัติแล้ว</t>
  </si>
  <si>
    <t>1.1 โครงการก้าวแรกของมหาบัณฑิต</t>
  </si>
  <si>
    <t>ก.ค.67</t>
  </si>
  <si>
    <t>โครงการ AI_Future skill and well-being</t>
  </si>
  <si>
    <t xml:space="preserve">1.1 โครงการ AI_Future skill </t>
  </si>
  <si>
    <t>โครงการ AI Farewell (ปัจฉิมนิเทศ)</t>
  </si>
  <si>
    <t xml:space="preserve">1.3 โครงการ AI Farewell </t>
  </si>
  <si>
    <t>โครงการ AI student KM and Sharing (พัฒนาระบบสโมสรนิสิต+พัฒนาความเป็นผู้นำ)</t>
  </si>
  <si>
    <t>1.5 โครงการ AI student KM and Sharing</t>
  </si>
  <si>
    <t>โครงการ AI Identity camp (ปฐมนิเทศ)</t>
  </si>
  <si>
    <t xml:space="preserve">1.6 โครงการ AI Identity camp </t>
  </si>
  <si>
    <t>โครงการพัฒนาศักยภาพบุคลากรด้านวิชาเทคโนโลยีวัสดุพอลิเมอร์</t>
  </si>
  <si>
    <t>1.1 โครงการพัฒนาสาขาวิชาเทคโนโลยีวัสดุพอลิเมอร์</t>
  </si>
  <si>
    <t>โครงการพัฒนาศักยภาพบุคลากรด้านเทคโนโลยีชีวภาพและผลิตภัณฑ์การเกษตร</t>
  </si>
  <si>
    <t>4.1โครงการพัฒนาสาขาวิชาเทคโนโลยีชีวภาพและผลิตภัณฑ์การเกษตร ปีการศึกษา 2566</t>
  </si>
  <si>
    <t>วท.ม. นวัตกรรมอาหารและการเป็นผู้ประกอบการ</t>
  </si>
  <si>
    <t>15 ธ.ค.66-14 ม.ค.67/3 มิ.ย.67-31 ก.ค.67</t>
  </si>
  <si>
    <t>21-3219000049
21-3100000455</t>
  </si>
  <si>
    <t>เบิกจ่ายแล้ว</t>
  </si>
  <si>
    <t>P</t>
  </si>
  <si>
    <t>21-3219000052</t>
  </si>
  <si>
    <t>14 ธ.ค.66
และ 1 เม.ย. 66</t>
  </si>
  <si>
    <t>21-3100000783/3219000069</t>
  </si>
  <si>
    <t>21-3219000060</t>
  </si>
  <si>
    <t>21-3100000973
21-3219000056</t>
  </si>
  <si>
    <t>4 ม.ค.67</t>
  </si>
  <si>
    <t>21-32190000112</t>
  </si>
  <si>
    <t>15 ม.ค.67-31 ส.ค.67</t>
  </si>
  <si>
    <t>คณบดีอนุมัติแล้ว</t>
  </si>
  <si>
    <t>23-24 ม.ค.67/28 มี.ค.67</t>
  </si>
  <si>
    <t>25 ม.ค.67</t>
  </si>
  <si>
    <t>11 ม.ค.67/29 กพ.67/26 เม.ย.67</t>
  </si>
  <si>
    <t>21-3219000116</t>
  </si>
  <si>
    <t>หน่วยบริการวิชาการ (พันธกิจเพื่อสังคม)</t>
  </si>
  <si>
    <t>1.1 โครงการบริการวิชาการเพื่อเสริมสร้างคุณค่าด้านเศรษฐกิจแก่ชุมชนเพื่อการพัฒนาที่ยั่งยืน (SDGs)</t>
  </si>
  <si>
    <t>22 ม.ค.67-31 ก.ค.67</t>
  </si>
  <si>
    <t>1.2 โครงการพัฒนาผลิตภัณฑ์ขนมรูปแบบใหม่เพื่อตอบโจทย์ผู้บริโภคยุคปัจจุบัน</t>
  </si>
  <si>
    <t>1.3โครงการเตรียมความพร้อม แนวทางการขอทุนและใช้ประโยชน์ผลงานวิจัยเชิงพื้นที่</t>
  </si>
  <si>
    <t>มี.ค.-ส.ค.</t>
  </si>
  <si>
    <t>31 ม.ค.67</t>
  </si>
  <si>
    <t>2 ก.พ67-3 พ.ค.67</t>
  </si>
  <si>
    <t>ค่าใช้จ่ายในการเสริมสร้างประสบการณ์วิชาชีพ</t>
  </si>
  <si>
    <t>1.1 โครงการ Model UN Conference</t>
  </si>
  <si>
    <t>2.1 โครงการส่งเสริมการแลกเปลี่ยนเรียนรู้ทางวิทยาศาสตร์และเทคโนโลยีระดับนานาชาติโดยผู้เชี่ยวชาญจากต่างประเทศ (Visiting Scholar) ประจำปีการศึกษา 2566</t>
  </si>
  <si>
    <t>หน่วยวิเทศสัมพันธ์</t>
  </si>
  <si>
    <t>เบิกจ่ายครั้งที่1แล้ว (21-3219000147)</t>
  </si>
  <si>
    <t>เบิกจ่ายครั้งที่1แล้ว (21-3219000157)</t>
  </si>
  <si>
    <t>1 ก.พ.67</t>
  </si>
  <si>
    <t>22-27 เม.ย.67</t>
  </si>
  <si>
    <t>16 มี.ค.67</t>
  </si>
  <si>
    <t>27-28 เม.ย.67</t>
  </si>
  <si>
    <t>29 กพ.67</t>
  </si>
  <si>
    <t>21-3219000169 (ครั้งที่1)</t>
  </si>
  <si>
    <t>6</t>
  </si>
  <si>
    <t>เงินอุดหนุนสำหรับค่าใช้จ่ายในการฝึกอบรม/สัมมนา/กิจกรรมที่จัดให้บุคคลที่เกี่ยวข้อง</t>
  </si>
  <si>
    <t>5.1 โครงการต้นกล้านักประดิษฐ์และนวัตกรรม สาขาวิชาเทคโนโลยีวัสดุพอลิเมอร์</t>
  </si>
  <si>
    <t>6.1 โครงการพัฒนาศักยภาพนิสิตด้านนวัตกรรมและการยกระดับผลิตภัณฑ์ (ศูนย์การเรียนรู้นวัตกรรมพอลิเมอร์และอัพไซเคิล)</t>
  </si>
  <si>
    <t>21-31219000</t>
  </si>
  <si>
    <t>21-3219000175(ครั้งที่1)</t>
  </si>
  <si>
    <t>21-3219000184</t>
  </si>
  <si>
    <t>เบิกจ่ายแล้ว ครั้งที่1</t>
  </si>
  <si>
    <t>21-3100001031/21-3100001210/21-3219000107/21-3219000172/21-3100002814</t>
  </si>
  <si>
    <t>เบิกจ่ายแล้ว (21-3219000161)/21-3100002978</t>
  </si>
  <si>
    <t>1-2 เม.ย.67</t>
  </si>
  <si>
    <t>21-3219000189/21-3100003124</t>
  </si>
  <si>
    <t>อนุมัติแล้ว</t>
  </si>
  <si>
    <t>1 มี.ค.67-31 ส.ค.67</t>
  </si>
  <si>
    <t>4-5เม.ย.67</t>
  </si>
  <si>
    <t>15 ม.ค.67/14 มี.ค.67/3 เม.ย.67</t>
  </si>
  <si>
    <t>ครั้งที่ 1 21-3219000207</t>
  </si>
  <si>
    <t>21-3219000196</t>
  </si>
  <si>
    <t>เบิกจ่ายครั้งที่ 21-3219000243
เบิกจ่ายครั้งที่ 21-3219000244</t>
  </si>
  <si>
    <t>28,900 ไม่ใช้ให้คณะ</t>
  </si>
  <si>
    <t>7,000 ขอใช้ตอนโอนงปม.ครั้งที่1</t>
  </si>
  <si>
    <t>15,000 ไม่ใช้ให้คณะ</t>
  </si>
  <si>
    <t>24300 ไม่ใช้ให้คณะ</t>
  </si>
  <si>
    <t>เบิกจ่ายแล้วครั้งที่1</t>
  </si>
  <si>
    <t>เบิกจ่ายแล้วครั้งที่ 1</t>
  </si>
  <si>
    <t>เบิกจ่ายแล้วครั้งที่2</t>
  </si>
  <si>
    <t>21-3219000197</t>
  </si>
  <si>
    <t>20 เม.ย.67/20 พ.ค.67/17 ส.ค.67</t>
  </si>
  <si>
    <t>อยู่ระหว่างเสนออธิการลงนาม</t>
  </si>
  <si>
    <t>อยู่ระหว่างรวบรวมเอกสารเบิกจ่ายกิจกรรมที่1</t>
  </si>
  <si>
    <t>อยู่ระหว่างรวบรวมเอกสารเบิกจ่าย</t>
  </si>
  <si>
    <t>ตั้งแต่  1  ตุลาคม 2566  ถึงวันที่ 22 มีนาคม 2567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</si>
</sst>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[$-41E]d\ mmmm\ yyyy"/>
    <numFmt numFmtId="193" formatCode="[$-187041E]d\ mmm\ yy;@"/>
    <numFmt numFmtId="194" formatCode="d\ mmm\ 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9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sz val="14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2"/>
      <name val="Wingdings 2"/>
      <family val="1"/>
    </font>
    <font>
      <sz val="15"/>
      <color indexed="12"/>
      <name val="TH Sarabun New"/>
      <family val="2"/>
    </font>
    <font>
      <sz val="16"/>
      <color indexed="8"/>
      <name val="TH Sarabun New"/>
      <family val="2"/>
    </font>
    <font>
      <sz val="16"/>
      <color indexed="12"/>
      <name val="TH Sarabun New"/>
      <family val="2"/>
    </font>
    <font>
      <sz val="15"/>
      <color indexed="8"/>
      <name val="TH Sarabun New"/>
      <family val="2"/>
    </font>
    <font>
      <sz val="14"/>
      <color indexed="12"/>
      <name val="TH Sarabun New"/>
      <family val="2"/>
    </font>
    <font>
      <b/>
      <sz val="16"/>
      <color indexed="8"/>
      <name val="TH Sarabun New"/>
      <family val="2"/>
    </font>
    <font>
      <b/>
      <sz val="15"/>
      <color indexed="8"/>
      <name val="TH Sarabun New"/>
      <family val="2"/>
    </font>
    <font>
      <sz val="14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00FF"/>
      <name val="Wingdings 2"/>
      <family val="1"/>
    </font>
    <font>
      <sz val="15"/>
      <color rgb="FF0000FF"/>
      <name val="TH Sarabun New"/>
      <family val="2"/>
    </font>
    <font>
      <sz val="16"/>
      <color rgb="FF000000"/>
      <name val="TH Sarabun New"/>
      <family val="2"/>
    </font>
    <font>
      <sz val="16"/>
      <color rgb="FF0000FF"/>
      <name val="TH Sarabun New"/>
      <family val="2"/>
    </font>
    <font>
      <sz val="15"/>
      <color theme="1"/>
      <name val="TH Sarabun New"/>
      <family val="2"/>
    </font>
    <font>
      <sz val="15"/>
      <color rgb="FF000000"/>
      <name val="TH Sarabun New"/>
      <family val="2"/>
    </font>
    <font>
      <sz val="14"/>
      <color rgb="FF0000FF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5"/>
      <color theme="1"/>
      <name val="TH Sarabun New"/>
      <family val="2"/>
    </font>
    <font>
      <sz val="14"/>
      <color theme="1"/>
      <name val="TH Sarabun New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49" fontId="55" fillId="33" borderId="10" xfId="0" applyNumberFormat="1" applyFont="1" applyFill="1" applyBorder="1" applyAlignment="1">
      <alignment horizontal="center" vertical="top" wrapText="1"/>
    </xf>
    <xf numFmtId="0" fontId="3" fillId="33" borderId="0" xfId="57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5" fillId="10" borderId="10" xfId="0" applyFont="1" applyFill="1" applyBorder="1" applyAlignment="1">
      <alignment horizontal="center" vertical="top" wrapText="1"/>
    </xf>
    <xf numFmtId="4" fontId="5" fillId="1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9" borderId="10" xfId="0" applyFont="1" applyFill="1" applyBorder="1" applyAlignment="1">
      <alignment horizontal="center" vertical="top" wrapText="1"/>
    </xf>
    <xf numFmtId="4" fontId="6" fillId="9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vertical="top" wrapText="1"/>
    </xf>
    <xf numFmtId="4" fontId="5" fillId="11" borderId="10" xfId="0" applyNumberFormat="1" applyFont="1" applyFill="1" applyBorder="1" applyAlignment="1">
      <alignment horizontal="center" vertical="top"/>
    </xf>
    <xf numFmtId="4" fontId="5" fillId="11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" fontId="5" fillId="34" borderId="10" xfId="42" applyNumberFormat="1" applyFont="1" applyFill="1" applyBorder="1" applyAlignment="1">
      <alignment horizontal="right"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56" fillId="34" borderId="10" xfId="0" applyNumberFormat="1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vertical="top" wrapText="1"/>
    </xf>
    <xf numFmtId="4" fontId="56" fillId="34" borderId="10" xfId="42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49" fontId="6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6" fillId="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7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4" fontId="57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vertical="top"/>
    </xf>
    <xf numFmtId="49" fontId="6" fillId="10" borderId="10" xfId="0" applyNumberFormat="1" applyFont="1" applyFill="1" applyBorder="1" applyAlignment="1">
      <alignment horizontal="center" vertical="top"/>
    </xf>
    <xf numFmtId="4" fontId="6" fillId="10" borderId="10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91" fontId="5" fillId="0" borderId="0" xfId="42" applyFont="1" applyAlignment="1">
      <alignment horizontal="center" vertical="top"/>
    </xf>
    <xf numFmtId="43" fontId="5" fillId="0" borderId="0" xfId="0" applyNumberFormat="1" applyFont="1" applyAlignment="1">
      <alignment horizontal="center" vertical="top"/>
    </xf>
    <xf numFmtId="49" fontId="56" fillId="34" borderId="10" xfId="0" applyNumberFormat="1" applyFont="1" applyFill="1" applyBorder="1" applyAlignment="1">
      <alignment horizontal="center" vertical="top" wrapText="1"/>
    </xf>
    <xf numFmtId="49" fontId="56" fillId="34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58" fillId="35" borderId="10" xfId="0" applyFont="1" applyFill="1" applyBorder="1" applyAlignment="1">
      <alignment horizontal="left" vertical="top" wrapText="1"/>
    </xf>
    <xf numFmtId="0" fontId="58" fillId="35" borderId="10" xfId="0" applyFont="1" applyFill="1" applyBorder="1" applyAlignment="1">
      <alignment horizontal="center" vertical="top" wrapText="1"/>
    </xf>
    <xf numFmtId="4" fontId="58" fillId="35" borderId="10" xfId="0" applyNumberFormat="1" applyFont="1" applyFill="1" applyBorder="1" applyAlignment="1">
      <alignment horizontal="right" vertical="top" wrapText="1"/>
    </xf>
    <xf numFmtId="4" fontId="55" fillId="34" borderId="10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0" fontId="6" fillId="3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49" fontId="5" fillId="11" borderId="10" xfId="0" applyNumberFormat="1" applyFont="1" applyFill="1" applyBorder="1" applyAlignment="1">
      <alignment vertical="top"/>
    </xf>
    <xf numFmtId="49" fontId="5" fillId="11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top" wrapText="1"/>
    </xf>
    <xf numFmtId="4" fontId="59" fillId="35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4" fontId="60" fillId="35" borderId="10" xfId="0" applyNumberFormat="1" applyFont="1" applyFill="1" applyBorder="1" applyAlignment="1">
      <alignment horizontal="right" vertical="top" wrapText="1"/>
    </xf>
    <xf numFmtId="49" fontId="56" fillId="33" borderId="10" xfId="0" applyNumberFormat="1" applyFont="1" applyFill="1" applyBorder="1" applyAlignment="1">
      <alignment horizontal="center" vertical="top" wrapText="1"/>
    </xf>
    <xf numFmtId="49" fontId="58" fillId="33" borderId="10" xfId="0" applyNumberFormat="1" applyFont="1" applyFill="1" applyBorder="1" applyAlignment="1">
      <alignment vertical="top" wrapText="1"/>
    </xf>
    <xf numFmtId="49" fontId="56" fillId="33" borderId="10" xfId="0" applyNumberFormat="1" applyFont="1" applyFill="1" applyBorder="1" applyAlignment="1">
      <alignment vertical="top" wrapText="1"/>
    </xf>
    <xf numFmtId="49" fontId="61" fillId="34" borderId="10" xfId="0" applyNumberFormat="1" applyFont="1" applyFill="1" applyBorder="1" applyAlignment="1">
      <alignment horizontal="center" vertical="top" wrapText="1"/>
    </xf>
    <xf numFmtId="4" fontId="56" fillId="35" borderId="10" xfId="0" applyNumberFormat="1" applyFont="1" applyFill="1" applyBorder="1" applyAlignment="1">
      <alignment horizontal="right" vertical="top" wrapText="1"/>
    </xf>
    <xf numFmtId="0" fontId="56" fillId="33" borderId="0" xfId="0" applyFont="1" applyFill="1" applyBorder="1" applyAlignment="1">
      <alignment vertical="top" wrapText="1"/>
    </xf>
    <xf numFmtId="0" fontId="56" fillId="33" borderId="0" xfId="0" applyFont="1" applyFill="1" applyAlignment="1">
      <alignment vertical="top" wrapText="1"/>
    </xf>
    <xf numFmtId="49" fontId="6" fillId="10" borderId="10" xfId="0" applyNumberFormat="1" applyFont="1" applyFill="1" applyBorder="1" applyAlignment="1">
      <alignment/>
    </xf>
    <xf numFmtId="49" fontId="6" fillId="10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/>
    </xf>
    <xf numFmtId="49" fontId="5" fillId="10" borderId="10" xfId="0" applyNumberFormat="1" applyFont="1" applyFill="1" applyBorder="1" applyAlignment="1">
      <alignment/>
    </xf>
    <xf numFmtId="49" fontId="5" fillId="10" borderId="10" xfId="0" applyNumberFormat="1" applyFont="1" applyFill="1" applyBorder="1" applyAlignment="1">
      <alignment horizontal="center" vertical="center"/>
    </xf>
    <xf numFmtId="49" fontId="5" fillId="11" borderId="10" xfId="0" applyNumberFormat="1" applyFont="1" applyFill="1" applyBorder="1" applyAlignment="1">
      <alignment horizontal="center" vertical="top" wrapText="1"/>
    </xf>
    <xf numFmtId="4" fontId="5" fillId="11" borderId="10" xfId="0" applyNumberFormat="1" applyFont="1" applyFill="1" applyBorder="1" applyAlignment="1">
      <alignment horizontal="center" vertical="top" wrapText="1"/>
    </xf>
    <xf numFmtId="4" fontId="5" fillId="11" borderId="10" xfId="0" applyNumberFormat="1" applyFont="1" applyFill="1" applyBorder="1" applyAlignment="1">
      <alignment vertical="top" wrapText="1"/>
    </xf>
    <xf numFmtId="49" fontId="5" fillId="10" borderId="10" xfId="0" applyNumberFormat="1" applyFont="1" applyFill="1" applyBorder="1" applyAlignment="1">
      <alignment horizontal="center" vertical="top"/>
    </xf>
    <xf numFmtId="4" fontId="5" fillId="10" borderId="10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1" fontId="5" fillId="0" borderId="0" xfId="42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62" fillId="33" borderId="0" xfId="57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59" fillId="10" borderId="10" xfId="0" applyFont="1" applyFill="1" applyBorder="1" applyAlignment="1">
      <alignment horizontal="center" vertical="top" wrapText="1"/>
    </xf>
    <xf numFmtId="0" fontId="59" fillId="10" borderId="10" xfId="0" applyFont="1" applyFill="1" applyBorder="1" applyAlignment="1">
      <alignment horizontal="center" vertical="center" wrapText="1"/>
    </xf>
    <xf numFmtId="4" fontId="59" fillId="10" borderId="10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4" fillId="9" borderId="10" xfId="0" applyFont="1" applyFill="1" applyBorder="1" applyAlignment="1">
      <alignment horizontal="center" vertical="top" wrapText="1"/>
    </xf>
    <xf numFmtId="4" fontId="64" fillId="9" borderId="10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49" fontId="59" fillId="11" borderId="10" xfId="0" applyNumberFormat="1" applyFont="1" applyFill="1" applyBorder="1" applyAlignment="1">
      <alignment horizontal="center" vertical="top"/>
    </xf>
    <xf numFmtId="49" fontId="59" fillId="11" borderId="10" xfId="0" applyNumberFormat="1" applyFont="1" applyFill="1" applyBorder="1" applyAlignment="1">
      <alignment vertical="top" wrapText="1"/>
    </xf>
    <xf numFmtId="49" fontId="59" fillId="11" borderId="10" xfId="0" applyNumberFormat="1" applyFont="1" applyFill="1" applyBorder="1" applyAlignment="1">
      <alignment vertical="top"/>
    </xf>
    <xf numFmtId="4" fontId="59" fillId="11" borderId="10" xfId="0" applyNumberFormat="1" applyFont="1" applyFill="1" applyBorder="1" applyAlignment="1">
      <alignment horizontal="center" vertical="top"/>
    </xf>
    <xf numFmtId="4" fontId="59" fillId="11" borderId="10" xfId="0" applyNumberFormat="1" applyFont="1" applyFill="1" applyBorder="1" applyAlignment="1">
      <alignment vertical="top"/>
    </xf>
    <xf numFmtId="0" fontId="59" fillId="0" borderId="0" xfId="0" applyFont="1" applyAlignment="1">
      <alignment vertical="top"/>
    </xf>
    <xf numFmtId="49" fontId="59" fillId="34" borderId="10" xfId="0" applyNumberFormat="1" applyFont="1" applyFill="1" applyBorder="1" applyAlignment="1">
      <alignment horizontal="center" vertical="top" wrapText="1"/>
    </xf>
    <xf numFmtId="49" fontId="59" fillId="34" borderId="10" xfId="0" applyNumberFormat="1" applyFont="1" applyFill="1" applyBorder="1" applyAlignment="1">
      <alignment vertical="top" wrapText="1"/>
    </xf>
    <xf numFmtId="193" fontId="5" fillId="35" borderId="10" xfId="0" applyNumberFormat="1" applyFont="1" applyFill="1" applyBorder="1" applyAlignment="1">
      <alignment horizontal="left" vertical="top"/>
    </xf>
    <xf numFmtId="49" fontId="59" fillId="33" borderId="10" xfId="0" applyNumberFormat="1" applyFont="1" applyFill="1" applyBorder="1" applyAlignment="1">
      <alignment horizontal="center" vertical="top" wrapText="1"/>
    </xf>
    <xf numFmtId="4" fontId="59" fillId="33" borderId="10" xfId="0" applyNumberFormat="1" applyFont="1" applyFill="1" applyBorder="1" applyAlignment="1">
      <alignment horizontal="center" vertical="top" wrapText="1"/>
    </xf>
    <xf numFmtId="4" fontId="59" fillId="34" borderId="10" xfId="0" applyNumberFormat="1" applyFont="1" applyFill="1" applyBorder="1" applyAlignment="1">
      <alignment vertical="top" wrapText="1"/>
    </xf>
    <xf numFmtId="4" fontId="59" fillId="34" borderId="10" xfId="42" applyNumberFormat="1" applyFont="1" applyFill="1" applyBorder="1" applyAlignment="1">
      <alignment horizontal="right" vertical="top" wrapText="1"/>
    </xf>
    <xf numFmtId="49" fontId="59" fillId="34" borderId="11" xfId="0" applyNumberFormat="1" applyFont="1" applyFill="1" applyBorder="1" applyAlignment="1">
      <alignment vertical="top" wrapText="1"/>
    </xf>
    <xf numFmtId="0" fontId="59" fillId="0" borderId="0" xfId="0" applyFont="1" applyAlignment="1">
      <alignment vertical="top" wrapText="1"/>
    </xf>
    <xf numFmtId="49" fontId="64" fillId="10" borderId="10" xfId="0" applyNumberFormat="1" applyFont="1" applyFill="1" applyBorder="1" applyAlignment="1">
      <alignment/>
    </xf>
    <xf numFmtId="49" fontId="64" fillId="10" borderId="10" xfId="0" applyNumberFormat="1" applyFont="1" applyFill="1" applyBorder="1" applyAlignment="1">
      <alignment horizontal="left"/>
    </xf>
    <xf numFmtId="49" fontId="64" fillId="10" borderId="10" xfId="0" applyNumberFormat="1" applyFont="1" applyFill="1" applyBorder="1" applyAlignment="1">
      <alignment/>
    </xf>
    <xf numFmtId="49" fontId="64" fillId="10" borderId="10" xfId="0" applyNumberFormat="1" applyFont="1" applyFill="1" applyBorder="1" applyAlignment="1">
      <alignment horizontal="center"/>
    </xf>
    <xf numFmtId="4" fontId="59" fillId="10" borderId="10" xfId="0" applyNumberFormat="1" applyFont="1" applyFill="1" applyBorder="1" applyAlignment="1">
      <alignment horizontal="center"/>
    </xf>
    <xf numFmtId="4" fontId="64" fillId="10" borderId="10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93" fontId="5" fillId="0" borderId="10" xfId="0" applyNumberFormat="1" applyFont="1" applyBorder="1" applyAlignment="1">
      <alignment horizontal="left" vertical="top"/>
    </xf>
    <xf numFmtId="0" fontId="56" fillId="35" borderId="10" xfId="0" applyFont="1" applyFill="1" applyBorder="1" applyAlignment="1">
      <alignment horizontal="left" vertical="top" wrapText="1"/>
    </xf>
    <xf numFmtId="193" fontId="56" fillId="0" borderId="10" xfId="0" applyNumberFormat="1" applyFont="1" applyBorder="1" applyAlignment="1">
      <alignment horizontal="left" vertical="top"/>
    </xf>
    <xf numFmtId="4" fontId="56" fillId="33" borderId="10" xfId="0" applyNumberFormat="1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horizontal="left" vertical="top" wrapText="1"/>
    </xf>
    <xf numFmtId="0" fontId="63" fillId="0" borderId="10" xfId="57" applyFont="1" applyBorder="1" applyAlignment="1">
      <alignment vertical="top" wrapText="1"/>
      <protection/>
    </xf>
    <xf numFmtId="49" fontId="64" fillId="10" borderId="10" xfId="0" applyNumberFormat="1" applyFont="1" applyFill="1" applyBorder="1" applyAlignment="1">
      <alignment vertical="top" wrapText="1"/>
    </xf>
    <xf numFmtId="49" fontId="59" fillId="10" borderId="10" xfId="0" applyNumberFormat="1" applyFont="1" applyFill="1" applyBorder="1" applyAlignment="1">
      <alignment vertical="top" wrapText="1"/>
    </xf>
    <xf numFmtId="49" fontId="59" fillId="10" borderId="10" xfId="0" applyNumberFormat="1" applyFont="1" applyFill="1" applyBorder="1" applyAlignment="1">
      <alignment horizontal="center" vertical="top" wrapText="1"/>
    </xf>
    <xf numFmtId="4" fontId="64" fillId="10" borderId="10" xfId="0" applyNumberFormat="1" applyFont="1" applyFill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4" fillId="3" borderId="10" xfId="0" applyFont="1" applyFill="1" applyBorder="1" applyAlignment="1">
      <alignment/>
    </xf>
    <xf numFmtId="0" fontId="64" fillId="3" borderId="10" xfId="0" applyFont="1" applyFill="1" applyBorder="1" applyAlignment="1">
      <alignment horizontal="center"/>
    </xf>
    <xf numFmtId="4" fontId="64" fillId="3" borderId="1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191" fontId="59" fillId="0" borderId="0" xfId="42" applyFont="1" applyAlignment="1">
      <alignment horizontal="center"/>
    </xf>
    <xf numFmtId="43" fontId="59" fillId="0" borderId="0" xfId="0" applyNumberFormat="1" applyFont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4" fontId="5" fillId="11" borderId="1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6" fillId="10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 vertical="center"/>
    </xf>
    <xf numFmtId="191" fontId="5" fillId="0" borderId="0" xfId="42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63" fillId="35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4" fillId="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horizontal="left" vertical="top" wrapText="1"/>
    </xf>
    <xf numFmtId="49" fontId="59" fillId="33" borderId="10" xfId="0" applyNumberFormat="1" applyFont="1" applyFill="1" applyBorder="1" applyAlignment="1">
      <alignment vertical="top"/>
    </xf>
    <xf numFmtId="4" fontId="59" fillId="33" borderId="10" xfId="42" applyNumberFormat="1" applyFont="1" applyFill="1" applyBorder="1" applyAlignment="1">
      <alignment horizontal="right" vertical="top" wrapText="1"/>
    </xf>
    <xf numFmtId="4" fontId="59" fillId="33" borderId="10" xfId="0" applyNumberFormat="1" applyFont="1" applyFill="1" applyBorder="1" applyAlignment="1">
      <alignment vertical="top" wrapText="1"/>
    </xf>
    <xf numFmtId="0" fontId="59" fillId="33" borderId="0" xfId="0" applyFont="1" applyFill="1" applyAlignment="1">
      <alignment vertical="top"/>
    </xf>
    <xf numFmtId="0" fontId="59" fillId="33" borderId="0" xfId="0" applyFont="1" applyFill="1" applyAlignment="1">
      <alignment vertical="top" wrapText="1"/>
    </xf>
    <xf numFmtId="49" fontId="59" fillId="33" borderId="10" xfId="0" applyNumberFormat="1" applyFont="1" applyFill="1" applyBorder="1" applyAlignment="1">
      <alignment vertical="top" wrapText="1"/>
    </xf>
    <xf numFmtId="4" fontId="59" fillId="34" borderId="10" xfId="0" applyNumberFormat="1" applyFont="1" applyFill="1" applyBorder="1" applyAlignment="1">
      <alignment horizontal="center" vertical="top" wrapText="1"/>
    </xf>
    <xf numFmtId="49" fontId="59" fillId="11" borderId="10" xfId="0" applyNumberFormat="1" applyFont="1" applyFill="1" applyBorder="1" applyAlignment="1">
      <alignment horizontal="center" vertical="top" wrapText="1"/>
    </xf>
    <xf numFmtId="49" fontId="59" fillId="11" borderId="10" xfId="0" applyNumberFormat="1" applyFont="1" applyFill="1" applyBorder="1" applyAlignment="1">
      <alignment horizontal="left" vertical="top" wrapText="1"/>
    </xf>
    <xf numFmtId="4" fontId="59" fillId="11" borderId="10" xfId="0" applyNumberFormat="1" applyFont="1" applyFill="1" applyBorder="1" applyAlignment="1">
      <alignment horizontal="center" vertical="top" wrapText="1"/>
    </xf>
    <xf numFmtId="4" fontId="59" fillId="11" borderId="10" xfId="0" applyNumberFormat="1" applyFont="1" applyFill="1" applyBorder="1" applyAlignment="1">
      <alignment horizontal="right" vertical="top" wrapText="1"/>
    </xf>
    <xf numFmtId="0" fontId="59" fillId="0" borderId="0" xfId="0" applyFont="1" applyBorder="1" applyAlignment="1">
      <alignment horizontal="left" vertical="top" wrapText="1"/>
    </xf>
    <xf numFmtId="4" fontId="59" fillId="0" borderId="0" xfId="0" applyNumberFormat="1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49" fontId="59" fillId="34" borderId="10" xfId="0" applyNumberFormat="1" applyFont="1" applyFill="1" applyBorder="1" applyAlignment="1">
      <alignment horizontal="center" vertical="top"/>
    </xf>
    <xf numFmtId="49" fontId="59" fillId="34" borderId="10" xfId="0" applyNumberFormat="1" applyFont="1" applyFill="1" applyBorder="1" applyAlignment="1">
      <alignment vertical="top"/>
    </xf>
    <xf numFmtId="0" fontId="59" fillId="0" borderId="0" xfId="0" applyFont="1" applyBorder="1" applyAlignment="1">
      <alignment vertical="top"/>
    </xf>
    <xf numFmtId="4" fontId="59" fillId="0" borderId="0" xfId="0" applyNumberFormat="1" applyFont="1" applyBorder="1" applyAlignment="1">
      <alignment vertical="top"/>
    </xf>
    <xf numFmtId="4" fontId="59" fillId="0" borderId="0" xfId="0" applyNumberFormat="1" applyFont="1" applyBorder="1" applyAlignment="1">
      <alignment vertical="top" wrapText="1"/>
    </xf>
    <xf numFmtId="4" fontId="64" fillId="10" borderId="10" xfId="0" applyNumberFormat="1" applyFont="1" applyFill="1" applyBorder="1" applyAlignment="1">
      <alignment horizontal="center"/>
    </xf>
    <xf numFmtId="0" fontId="57" fillId="36" borderId="10" xfId="0" applyFont="1" applyFill="1" applyBorder="1" applyAlignment="1">
      <alignment horizontal="left" vertical="top" wrapText="1"/>
    </xf>
    <xf numFmtId="0" fontId="57" fillId="38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vertical="top" wrapText="1"/>
    </xf>
    <xf numFmtId="4" fontId="5" fillId="33" borderId="10" xfId="42" applyNumberFormat="1" applyFont="1" applyFill="1" applyBorder="1" applyAlignment="1">
      <alignment horizontal="right" vertical="top" wrapText="1"/>
    </xf>
    <xf numFmtId="0" fontId="64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93" fontId="5" fillId="39" borderId="10" xfId="0" applyNumberFormat="1" applyFont="1" applyFill="1" applyBorder="1" applyAlignment="1">
      <alignment horizontal="left" vertical="top" wrapText="1"/>
    </xf>
    <xf numFmtId="49" fontId="65" fillId="34" borderId="10" xfId="0" applyNumberFormat="1" applyFont="1" applyFill="1" applyBorder="1" applyAlignment="1">
      <alignment horizontal="center" vertical="top" wrapText="1"/>
    </xf>
    <xf numFmtId="49" fontId="59" fillId="11" borderId="10" xfId="0" applyNumberFormat="1" applyFont="1" applyFill="1" applyBorder="1" applyAlignment="1">
      <alignment horizontal="left" vertical="top"/>
    </xf>
    <xf numFmtId="49" fontId="63" fillId="33" borderId="10" xfId="0" applyNumberFormat="1" applyFont="1" applyFill="1" applyBorder="1" applyAlignment="1">
      <alignment vertical="top" wrapText="1"/>
    </xf>
    <xf numFmtId="49" fontId="63" fillId="33" borderId="0" xfId="0" applyNumberFormat="1" applyFont="1" applyFill="1" applyBorder="1" applyAlignment="1">
      <alignment vertical="top"/>
    </xf>
    <xf numFmtId="49" fontId="63" fillId="33" borderId="0" xfId="0" applyNumberFormat="1" applyFont="1" applyFill="1" applyBorder="1" applyAlignment="1">
      <alignment vertical="top" wrapText="1"/>
    </xf>
    <xf numFmtId="0" fontId="59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vertical="top" wrapText="1"/>
    </xf>
    <xf numFmtId="4" fontId="56" fillId="33" borderId="10" xfId="0" applyNumberFormat="1" applyFont="1" applyFill="1" applyBorder="1" applyAlignment="1">
      <alignment vertical="top" wrapText="1"/>
    </xf>
    <xf numFmtId="0" fontId="56" fillId="33" borderId="0" xfId="0" applyFont="1" applyFill="1" applyAlignment="1">
      <alignment vertical="top"/>
    </xf>
    <xf numFmtId="4" fontId="59" fillId="11" borderId="10" xfId="0" applyNumberFormat="1" applyFont="1" applyFill="1" applyBorder="1" applyAlignment="1">
      <alignment vertical="top" wrapText="1"/>
    </xf>
    <xf numFmtId="49" fontId="59" fillId="10" borderId="10" xfId="0" applyNumberFormat="1" applyFont="1" applyFill="1" applyBorder="1" applyAlignment="1">
      <alignment/>
    </xf>
    <xf numFmtId="49" fontId="59" fillId="10" borderId="10" xfId="0" applyNumberFormat="1" applyFont="1" applyFill="1" applyBorder="1" applyAlignment="1">
      <alignment horizontal="center" vertical="top"/>
    </xf>
    <xf numFmtId="4" fontId="59" fillId="10" borderId="10" xfId="0" applyNumberFormat="1" applyFont="1" applyFill="1" applyBorder="1" applyAlignment="1">
      <alignment horizontal="center" vertical="top"/>
    </xf>
    <xf numFmtId="17" fontId="63" fillId="35" borderId="10" xfId="0" applyNumberFormat="1" applyFont="1" applyFill="1" applyBorder="1" applyAlignment="1">
      <alignment horizontal="center" vertical="top" wrapText="1"/>
    </xf>
    <xf numFmtId="4" fontId="63" fillId="35" borderId="10" xfId="0" applyNumberFormat="1" applyFont="1" applyFill="1" applyBorder="1" applyAlignment="1">
      <alignment horizontal="right" vertical="top" wrapText="1"/>
    </xf>
    <xf numFmtId="17" fontId="4" fillId="40" borderId="10" xfId="0" applyNumberFormat="1" applyFont="1" applyFill="1" applyBorder="1" applyAlignment="1">
      <alignment horizontal="center" vertical="top" wrapText="1"/>
    </xf>
    <xf numFmtId="4" fontId="57" fillId="40" borderId="10" xfId="0" applyNumberFormat="1" applyFont="1" applyFill="1" applyBorder="1" applyAlignment="1">
      <alignment horizontal="right" vertical="top" wrapText="1"/>
    </xf>
    <xf numFmtId="17" fontId="59" fillId="35" borderId="10" xfId="0" applyNumberFormat="1" applyFont="1" applyFill="1" applyBorder="1" applyAlignment="1">
      <alignment horizontal="center" vertical="top" wrapText="1"/>
    </xf>
    <xf numFmtId="0" fontId="60" fillId="36" borderId="10" xfId="0" applyFont="1" applyFill="1" applyBorder="1" applyAlignment="1">
      <alignment horizontal="left" vertical="top" wrapText="1"/>
    </xf>
    <xf numFmtId="49" fontId="58" fillId="33" borderId="10" xfId="0" applyNumberFormat="1" applyFont="1" applyFill="1" applyBorder="1" applyAlignment="1">
      <alignment horizontal="center" vertical="top" wrapText="1"/>
    </xf>
    <xf numFmtId="49" fontId="58" fillId="33" borderId="0" xfId="0" applyNumberFormat="1" applyFont="1" applyFill="1" applyBorder="1" applyAlignment="1">
      <alignment vertical="top"/>
    </xf>
    <xf numFmtId="49" fontId="58" fillId="33" borderId="0" xfId="0" applyNumberFormat="1" applyFont="1" applyFill="1" applyBorder="1" applyAlignment="1">
      <alignment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5" fontId="56" fillId="33" borderId="0" xfId="0" applyNumberFormat="1" applyFont="1" applyFill="1" applyBorder="1" applyAlignment="1">
      <alignment vertical="top" wrapText="1"/>
    </xf>
    <xf numFmtId="15" fontId="56" fillId="0" borderId="0" xfId="0" applyNumberFormat="1" applyFont="1" applyAlignment="1">
      <alignment vertical="top" wrapText="1"/>
    </xf>
    <xf numFmtId="49" fontId="56" fillId="33" borderId="11" xfId="0" applyNumberFormat="1" applyFont="1" applyFill="1" applyBorder="1" applyAlignment="1">
      <alignment vertical="top"/>
    </xf>
    <xf numFmtId="17" fontId="58" fillId="35" borderId="10" xfId="0" applyNumberFormat="1" applyFont="1" applyFill="1" applyBorder="1" applyAlignment="1">
      <alignment horizontal="center" vertical="top" wrapText="1"/>
    </xf>
    <xf numFmtId="4" fontId="56" fillId="33" borderId="10" xfId="42" applyNumberFormat="1" applyFont="1" applyFill="1" applyBorder="1" applyAlignment="1">
      <alignment horizontal="right" vertical="top" wrapText="1"/>
    </xf>
    <xf numFmtId="0" fontId="58" fillId="35" borderId="10" xfId="0" applyNumberFormat="1" applyFont="1" applyFill="1" applyBorder="1" applyAlignment="1">
      <alignment horizontal="center" vertical="top" wrapText="1"/>
    </xf>
    <xf numFmtId="0" fontId="56" fillId="41" borderId="0" xfId="0" applyFont="1" applyFill="1" applyAlignment="1">
      <alignment vertical="top" wrapText="1"/>
    </xf>
    <xf numFmtId="0" fontId="56" fillId="41" borderId="0" xfId="0" applyFont="1" applyFill="1" applyBorder="1" applyAlignment="1">
      <alignment vertical="top" wrapText="1"/>
    </xf>
    <xf numFmtId="0" fontId="5" fillId="41" borderId="0" xfId="0" applyFont="1" applyFill="1" applyAlignment="1">
      <alignment vertical="top"/>
    </xf>
    <xf numFmtId="49" fontId="56" fillId="33" borderId="0" xfId="0" applyNumberFormat="1" applyFont="1" applyFill="1" applyBorder="1" applyAlignment="1">
      <alignment vertical="top" wrapText="1"/>
    </xf>
    <xf numFmtId="0" fontId="58" fillId="0" borderId="10" xfId="57" applyFont="1" applyBorder="1" applyAlignment="1">
      <alignment vertical="top" wrapText="1"/>
      <protection/>
    </xf>
    <xf numFmtId="15" fontId="58" fillId="35" borderId="10" xfId="0" applyNumberFormat="1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/>
    </xf>
    <xf numFmtId="0" fontId="3" fillId="33" borderId="0" xfId="57" applyFont="1" applyFill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64" fillId="3" borderId="10" xfId="0" applyFont="1" applyFill="1" applyBorder="1" applyAlignment="1">
      <alignment horizontal="center"/>
    </xf>
    <xf numFmtId="0" fontId="62" fillId="33" borderId="0" xfId="57" applyFont="1" applyFill="1" applyAlignment="1">
      <alignment horizontal="center" vertical="center"/>
      <protection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62" fillId="33" borderId="12" xfId="57" applyFont="1" applyFill="1" applyBorder="1" applyAlignment="1">
      <alignment horizontal="center" vertical="center"/>
      <protection/>
    </xf>
    <xf numFmtId="0" fontId="62" fillId="33" borderId="13" xfId="57" applyFont="1" applyFill="1" applyBorder="1" applyAlignment="1">
      <alignment horizontal="center" vertical="center"/>
      <protection/>
    </xf>
    <xf numFmtId="0" fontId="62" fillId="33" borderId="14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F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outlineLevelRow="1"/>
  <cols>
    <col min="1" max="1" width="5.421875" style="37" bestFit="1" customWidth="1"/>
    <col min="2" max="2" width="37.421875" style="35" customWidth="1"/>
    <col min="3" max="3" width="11.140625" style="35" customWidth="1"/>
    <col min="4" max="4" width="10.421875" style="35" customWidth="1"/>
    <col min="5" max="5" width="13.00390625" style="85" customWidth="1"/>
    <col min="6" max="6" width="8.28125" style="37" bestFit="1" customWidth="1"/>
    <col min="7" max="8" width="16.00390625" style="35" customWidth="1"/>
    <col min="9" max="9" width="13.57421875" style="35" customWidth="1"/>
    <col min="10" max="11" width="16.00390625" style="35" customWidth="1"/>
    <col min="12" max="12" width="12.28125" style="35" customWidth="1"/>
    <col min="13" max="13" width="15.00390625" style="35" customWidth="1"/>
    <col min="14" max="14" width="11.421875" style="35" customWidth="1"/>
    <col min="15" max="15" width="18.57421875" style="35" customWidth="1"/>
    <col min="16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69.75">
      <c r="A4" s="4" t="s">
        <v>13</v>
      </c>
      <c r="B4" s="4" t="s">
        <v>0</v>
      </c>
      <c r="C4" s="4" t="s">
        <v>44</v>
      </c>
      <c r="D4" s="4" t="s">
        <v>19</v>
      </c>
      <c r="E4" s="58" t="s">
        <v>45</v>
      </c>
      <c r="F4" s="4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s="9" customFormat="1" ht="23.25">
      <c r="A5" s="7"/>
      <c r="B5" s="7" t="s">
        <v>23</v>
      </c>
      <c r="C5" s="7"/>
      <c r="D5" s="7"/>
      <c r="E5" s="59"/>
      <c r="F5" s="7"/>
      <c r="G5" s="8"/>
      <c r="H5" s="8"/>
      <c r="I5" s="8"/>
      <c r="J5" s="8"/>
      <c r="K5" s="8"/>
      <c r="L5" s="8"/>
    </row>
    <row r="6" spans="1:12" s="14" customFormat="1" ht="23.25" outlineLevel="1">
      <c r="A6" s="10" t="s">
        <v>14</v>
      </c>
      <c r="B6" s="11" t="s">
        <v>9</v>
      </c>
      <c r="C6" s="60"/>
      <c r="D6" s="60"/>
      <c r="E6" s="61"/>
      <c r="F6" s="12"/>
      <c r="G6" s="13">
        <f aca="true" t="shared" si="0" ref="G6:L6">SUM(G7:G9)</f>
        <v>280000</v>
      </c>
      <c r="H6" s="13">
        <f t="shared" si="0"/>
        <v>80000</v>
      </c>
      <c r="I6" s="13">
        <f t="shared" si="0"/>
        <v>41600</v>
      </c>
      <c r="J6" s="13">
        <f t="shared" si="0"/>
        <v>238400</v>
      </c>
      <c r="K6" s="13">
        <f t="shared" si="0"/>
        <v>41600</v>
      </c>
      <c r="L6" s="13">
        <f t="shared" si="0"/>
        <v>238400</v>
      </c>
    </row>
    <row r="7" spans="1:15" s="51" customFormat="1" ht="69.75" outlineLevel="1">
      <c r="A7" s="49"/>
      <c r="B7" s="50" t="s">
        <v>24</v>
      </c>
      <c r="C7" s="68" t="s">
        <v>161</v>
      </c>
      <c r="D7" s="68" t="s">
        <v>165</v>
      </c>
      <c r="E7" s="49" t="s">
        <v>216</v>
      </c>
      <c r="F7" s="205"/>
      <c r="G7" s="70">
        <v>30000</v>
      </c>
      <c r="H7" s="26">
        <v>30000</v>
      </c>
      <c r="I7" s="26">
        <f>5700</f>
        <v>5700</v>
      </c>
      <c r="J7" s="190">
        <f>SUM(G7)-I7</f>
        <v>24300</v>
      </c>
      <c r="K7" s="23">
        <f>I7</f>
        <v>5700</v>
      </c>
      <c r="L7" s="23">
        <f>SUM(G7)-K7</f>
        <v>24300</v>
      </c>
      <c r="M7" s="209" t="s">
        <v>198</v>
      </c>
      <c r="N7" s="208"/>
      <c r="O7" s="213" t="s">
        <v>215</v>
      </c>
    </row>
    <row r="8" spans="1:12" s="20" customFormat="1" ht="46.5" outlineLevel="1">
      <c r="A8" s="15"/>
      <c r="B8" s="16" t="s">
        <v>51</v>
      </c>
      <c r="C8" s="62" t="s">
        <v>57</v>
      </c>
      <c r="D8" s="16"/>
      <c r="E8" s="64"/>
      <c r="F8" s="21"/>
      <c r="G8" s="63">
        <v>200000</v>
      </c>
      <c r="H8" s="19">
        <v>0</v>
      </c>
      <c r="I8" s="19">
        <v>0</v>
      </c>
      <c r="J8" s="19">
        <f>SUM(G8)-I8</f>
        <v>200000</v>
      </c>
      <c r="K8" s="19">
        <f>I8</f>
        <v>0</v>
      </c>
      <c r="L8" s="19">
        <f>SUM(G8)-K8</f>
        <v>200000</v>
      </c>
    </row>
    <row r="9" spans="1:15" s="51" customFormat="1" ht="93" outlineLevel="1">
      <c r="A9" s="49"/>
      <c r="B9" s="50" t="s">
        <v>52</v>
      </c>
      <c r="C9" s="68" t="s">
        <v>58</v>
      </c>
      <c r="D9" s="50" t="s">
        <v>208</v>
      </c>
      <c r="E9" s="49" t="s">
        <v>216</v>
      </c>
      <c r="F9" s="205"/>
      <c r="G9" s="70">
        <v>50000</v>
      </c>
      <c r="H9" s="23">
        <v>50000</v>
      </c>
      <c r="I9" s="23">
        <f>7000+28900</f>
        <v>35900</v>
      </c>
      <c r="J9" s="23">
        <f>SUM(G9)-I9</f>
        <v>14100</v>
      </c>
      <c r="K9" s="23">
        <f>I9</f>
        <v>35900</v>
      </c>
      <c r="L9" s="23">
        <f>SUM(G9)-K9</f>
        <v>14100</v>
      </c>
      <c r="M9" s="56" t="s">
        <v>192</v>
      </c>
      <c r="O9" s="213" t="s">
        <v>212</v>
      </c>
    </row>
    <row r="10" spans="1:12" s="14" customFormat="1" ht="23.25" outlineLevel="1">
      <c r="A10" s="10" t="s">
        <v>15</v>
      </c>
      <c r="B10" s="11" t="s">
        <v>10</v>
      </c>
      <c r="C10" s="60"/>
      <c r="D10" s="60"/>
      <c r="E10" s="61"/>
      <c r="F10" s="12"/>
      <c r="G10" s="13">
        <f aca="true" t="shared" si="1" ref="G10:L10">SUM(G11:G12)</f>
        <v>140000</v>
      </c>
      <c r="H10" s="13">
        <f t="shared" si="1"/>
        <v>80000</v>
      </c>
      <c r="I10" s="13">
        <f t="shared" si="1"/>
        <v>79850</v>
      </c>
      <c r="J10" s="13">
        <f t="shared" si="1"/>
        <v>60150</v>
      </c>
      <c r="K10" s="13">
        <f t="shared" si="1"/>
        <v>79850</v>
      </c>
      <c r="L10" s="13">
        <f t="shared" si="1"/>
        <v>60150</v>
      </c>
    </row>
    <row r="11" spans="2:32" s="22" customFormat="1" ht="72" outlineLevel="1">
      <c r="B11" s="22" t="s">
        <v>53</v>
      </c>
      <c r="C11" s="62" t="s">
        <v>59</v>
      </c>
      <c r="E11" s="64"/>
      <c r="F11" s="17"/>
      <c r="G11" s="65">
        <v>60000</v>
      </c>
      <c r="H11" s="18">
        <v>0</v>
      </c>
      <c r="I11" s="19">
        <v>0</v>
      </c>
      <c r="J11" s="19">
        <f>SUM(G11)-I11</f>
        <v>60000</v>
      </c>
      <c r="K11" s="19">
        <v>0</v>
      </c>
      <c r="L11" s="19">
        <f>SUM(G11)-K11</f>
        <v>60000</v>
      </c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72" customFormat="1" ht="69.75" outlineLevel="1">
      <c r="A12" s="66"/>
      <c r="B12" s="67" t="s">
        <v>54</v>
      </c>
      <c r="C12" s="68" t="s">
        <v>60</v>
      </c>
      <c r="D12" s="68"/>
      <c r="E12" s="69" t="s">
        <v>158</v>
      </c>
      <c r="F12" s="1" t="s">
        <v>159</v>
      </c>
      <c r="G12" s="70">
        <v>80000</v>
      </c>
      <c r="H12" s="26">
        <v>80000</v>
      </c>
      <c r="I12" s="23">
        <f>60850+12000+7000</f>
        <v>79850</v>
      </c>
      <c r="J12" s="23">
        <f>SUM(G12)-I12</f>
        <v>150</v>
      </c>
      <c r="K12" s="23">
        <f>60850+12000+7000</f>
        <v>79850</v>
      </c>
      <c r="L12" s="23">
        <f>SUM(G12)-K12</f>
        <v>150</v>
      </c>
      <c r="M12" s="71" t="s">
        <v>157</v>
      </c>
      <c r="N12" s="71"/>
      <c r="O12" s="214" t="s">
        <v>213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12" s="14" customFormat="1" ht="46.5" outlineLevel="1">
      <c r="A13" s="10" t="s">
        <v>16</v>
      </c>
      <c r="B13" s="11" t="s">
        <v>7</v>
      </c>
      <c r="C13" s="60"/>
      <c r="D13" s="60"/>
      <c r="E13" s="61"/>
      <c r="F13" s="12"/>
      <c r="G13" s="13">
        <f aca="true" t="shared" si="2" ref="G13:L13">SUM(G14)</f>
        <v>15000</v>
      </c>
      <c r="H13" s="13">
        <f t="shared" si="2"/>
        <v>15000</v>
      </c>
      <c r="I13" s="13">
        <f t="shared" si="2"/>
        <v>9600</v>
      </c>
      <c r="J13" s="13">
        <f t="shared" si="2"/>
        <v>5400</v>
      </c>
      <c r="K13" s="13">
        <f t="shared" si="2"/>
        <v>9600</v>
      </c>
      <c r="L13" s="13">
        <f t="shared" si="2"/>
        <v>5400</v>
      </c>
    </row>
    <row r="14" spans="1:32" s="72" customFormat="1" ht="48" outlineLevel="1">
      <c r="A14" s="66"/>
      <c r="B14" s="67" t="s">
        <v>55</v>
      </c>
      <c r="C14" s="68" t="s">
        <v>61</v>
      </c>
      <c r="D14" s="68" t="s">
        <v>170</v>
      </c>
      <c r="E14" s="69" t="s">
        <v>158</v>
      </c>
      <c r="F14" s="1" t="s">
        <v>159</v>
      </c>
      <c r="G14" s="190">
        <v>15000</v>
      </c>
      <c r="H14" s="211">
        <v>15000</v>
      </c>
      <c r="I14" s="190">
        <v>9600</v>
      </c>
      <c r="J14" s="190">
        <f>SUM(G14)-I14</f>
        <v>5400</v>
      </c>
      <c r="K14" s="190">
        <v>9600</v>
      </c>
      <c r="L14" s="190">
        <f>SUM(G14)-K14</f>
        <v>5400</v>
      </c>
      <c r="M14" s="216" t="s">
        <v>197</v>
      </c>
      <c r="N14" s="207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32" s="33" customFormat="1" ht="23.25" outlineLevel="1">
      <c r="A15" s="30"/>
      <c r="B15" s="30" t="s">
        <v>27</v>
      </c>
      <c r="C15" s="73"/>
      <c r="D15" s="73"/>
      <c r="E15" s="74"/>
      <c r="F15" s="75"/>
      <c r="G15" s="31">
        <f aca="true" t="shared" si="3" ref="G15:L15">SUM(G6)+G10+G13</f>
        <v>435000</v>
      </c>
      <c r="H15" s="31">
        <f t="shared" si="3"/>
        <v>175000</v>
      </c>
      <c r="I15" s="31">
        <f t="shared" si="3"/>
        <v>131050</v>
      </c>
      <c r="J15" s="31">
        <f t="shared" si="3"/>
        <v>303950</v>
      </c>
      <c r="K15" s="31">
        <f t="shared" si="3"/>
        <v>131050</v>
      </c>
      <c r="L15" s="31">
        <f t="shared" si="3"/>
        <v>303950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12" s="20" customFormat="1" ht="23.25" outlineLevel="1">
      <c r="A16" s="15" t="s">
        <v>14</v>
      </c>
      <c r="B16" s="16" t="s">
        <v>12</v>
      </c>
      <c r="C16" s="16" t="s">
        <v>62</v>
      </c>
      <c r="D16" s="16"/>
      <c r="E16" s="15"/>
      <c r="F16" s="17"/>
      <c r="G16" s="19">
        <v>60000</v>
      </c>
      <c r="H16" s="18">
        <v>0</v>
      </c>
      <c r="I16" s="19">
        <v>0</v>
      </c>
      <c r="J16" s="19">
        <f>SUM(G16)-I16</f>
        <v>60000</v>
      </c>
      <c r="K16" s="19">
        <v>0</v>
      </c>
      <c r="L16" s="19">
        <f>SUM(G16)-K16</f>
        <v>60000</v>
      </c>
    </row>
    <row r="17" spans="1:32" ht="23.25" outlineLevel="1">
      <c r="A17" s="30"/>
      <c r="B17" s="30" t="s">
        <v>26</v>
      </c>
      <c r="C17" s="76"/>
      <c r="D17" s="76"/>
      <c r="E17" s="77"/>
      <c r="F17" s="75"/>
      <c r="G17" s="31">
        <f aca="true" t="shared" si="4" ref="G17:L17">SUM(G16)</f>
        <v>60000</v>
      </c>
      <c r="H17" s="31">
        <f t="shared" si="4"/>
        <v>0</v>
      </c>
      <c r="I17" s="31">
        <f t="shared" si="4"/>
        <v>0</v>
      </c>
      <c r="J17" s="31">
        <f t="shared" si="4"/>
        <v>60000</v>
      </c>
      <c r="K17" s="31">
        <f t="shared" si="4"/>
        <v>0</v>
      </c>
      <c r="L17" s="31">
        <f t="shared" si="4"/>
        <v>60000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13" s="20" customFormat="1" ht="23.25" outlineLevel="1">
      <c r="A18" s="78" t="s">
        <v>17</v>
      </c>
      <c r="B18" s="11" t="s">
        <v>46</v>
      </c>
      <c r="C18" s="11"/>
      <c r="D18" s="11"/>
      <c r="E18" s="11"/>
      <c r="F18" s="79"/>
      <c r="G18" s="80">
        <f aca="true" t="shared" si="5" ref="G18:L18">SUM(G19)</f>
        <v>20000</v>
      </c>
      <c r="H18" s="80">
        <f t="shared" si="5"/>
        <v>15000</v>
      </c>
      <c r="I18" s="80">
        <f t="shared" si="5"/>
        <v>0</v>
      </c>
      <c r="J18" s="80">
        <f t="shared" si="5"/>
        <v>20000</v>
      </c>
      <c r="K18" s="80">
        <f t="shared" si="5"/>
        <v>15000</v>
      </c>
      <c r="L18" s="80">
        <f t="shared" si="5"/>
        <v>5000</v>
      </c>
      <c r="M18" s="14"/>
    </row>
    <row r="19" spans="1:13" s="20" customFormat="1" ht="46.5" outlineLevel="1">
      <c r="A19" s="15"/>
      <c r="B19" s="16" t="s">
        <v>56</v>
      </c>
      <c r="C19" s="16" t="s">
        <v>63</v>
      </c>
      <c r="D19" s="16"/>
      <c r="E19" s="15"/>
      <c r="F19" s="17"/>
      <c r="G19" s="19">
        <v>20000</v>
      </c>
      <c r="H19" s="18">
        <v>15000</v>
      </c>
      <c r="I19" s="19">
        <v>0</v>
      </c>
      <c r="J19" s="19">
        <f>SUM(G19)-I19</f>
        <v>20000</v>
      </c>
      <c r="K19" s="19">
        <v>15000</v>
      </c>
      <c r="L19" s="19">
        <f>SUM(G19)-K19</f>
        <v>5000</v>
      </c>
      <c r="M19" s="215" t="s">
        <v>214</v>
      </c>
    </row>
    <row r="20" spans="1:32" ht="23.25" outlineLevel="1">
      <c r="A20" s="30"/>
      <c r="B20" s="30" t="s">
        <v>31</v>
      </c>
      <c r="C20" s="76"/>
      <c r="D20" s="76"/>
      <c r="E20" s="81"/>
      <c r="F20" s="82"/>
      <c r="G20" s="31">
        <f aca="true" t="shared" si="6" ref="G20:L20">SUM(G18:G18)</f>
        <v>20000</v>
      </c>
      <c r="H20" s="31">
        <f t="shared" si="6"/>
        <v>15000</v>
      </c>
      <c r="I20" s="31">
        <f t="shared" si="6"/>
        <v>0</v>
      </c>
      <c r="J20" s="31">
        <f t="shared" si="6"/>
        <v>20000</v>
      </c>
      <c r="K20" s="31">
        <f t="shared" si="6"/>
        <v>15000</v>
      </c>
      <c r="L20" s="31">
        <f t="shared" si="6"/>
        <v>5000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s="33" customFormat="1" ht="23.25">
      <c r="A21" s="219" t="s">
        <v>25</v>
      </c>
      <c r="B21" s="219"/>
      <c r="C21" s="83"/>
      <c r="D21" s="83"/>
      <c r="E21" s="84"/>
      <c r="F21" s="57"/>
      <c r="G21" s="36">
        <f aca="true" t="shared" si="7" ref="G21:L21">SUM(G15)+G17+G20</f>
        <v>515000</v>
      </c>
      <c r="H21" s="36">
        <f t="shared" si="7"/>
        <v>190000</v>
      </c>
      <c r="I21" s="36">
        <f t="shared" si="7"/>
        <v>131050</v>
      </c>
      <c r="J21" s="36">
        <f t="shared" si="7"/>
        <v>383950</v>
      </c>
      <c r="K21" s="36">
        <f t="shared" si="7"/>
        <v>146050</v>
      </c>
      <c r="L21" s="36">
        <f t="shared" si="7"/>
        <v>368950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23.25">
      <c r="A22" s="3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23.25">
      <c r="A23" s="35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3.25">
      <c r="A24" s="35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23.25">
      <c r="A25" s="35"/>
      <c r="F25" s="8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23.25">
      <c r="A26" s="35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23.25">
      <c r="A27" s="35"/>
      <c r="F27" s="87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23.25">
      <c r="A28" s="35"/>
      <c r="F28" s="86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</sheetData>
  <sheetProtection/>
  <mergeCells count="4">
    <mergeCell ref="A21:B21"/>
    <mergeCell ref="A1:L1"/>
    <mergeCell ref="A2:L2"/>
    <mergeCell ref="A3:L3"/>
  </mergeCells>
  <printOptions horizontalCentered="1"/>
  <pageMargins left="0.2362204724409449" right="0.15748031496062992" top="0.2755905511811024" bottom="0.2755905511811024" header="0.2362204724409449" footer="0.1968503937007874"/>
  <pageSetup horizontalDpi="600" verticalDpi="600" orientation="landscape" scale="75" r:id="rId3"/>
  <rowBreaks count="1" manualBreakCount="1">
    <brk id="15" max="1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AF27"/>
  <sheetViews>
    <sheetView zoomScalePageLayoutView="0" workbookViewId="0" topLeftCell="A1">
      <selection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45.57421875" style="35" customWidth="1"/>
    <col min="3" max="3" width="11.140625" style="35" customWidth="1"/>
    <col min="4" max="4" width="9.7109375" style="35" customWidth="1"/>
    <col min="5" max="5" width="11.421875" style="35" customWidth="1"/>
    <col min="6" max="6" width="9.140625" style="46" customWidth="1"/>
    <col min="7" max="7" width="15.28125" style="35" bestFit="1" customWidth="1"/>
    <col min="8" max="11" width="11.28125" style="35" customWidth="1"/>
    <col min="12" max="12" width="14.28125" style="35" bestFit="1" customWidth="1"/>
    <col min="13" max="13" width="25.8515625" style="35" customWidth="1"/>
    <col min="14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69.75">
      <c r="A4" s="4" t="s">
        <v>13</v>
      </c>
      <c r="B4" s="4" t="s">
        <v>0</v>
      </c>
      <c r="C4" s="4" t="s">
        <v>44</v>
      </c>
      <c r="D4" s="4" t="s">
        <v>19</v>
      </c>
      <c r="E4" s="4" t="s">
        <v>45</v>
      </c>
      <c r="F4" s="4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s="9" customFormat="1" ht="23.25">
      <c r="A5" s="7"/>
      <c r="B5" s="7" t="s">
        <v>42</v>
      </c>
      <c r="C5" s="7"/>
      <c r="D5" s="7"/>
      <c r="E5" s="7"/>
      <c r="F5" s="7"/>
      <c r="G5" s="8"/>
      <c r="H5" s="8"/>
      <c r="I5" s="8"/>
      <c r="J5" s="8"/>
      <c r="K5" s="8"/>
      <c r="L5" s="8"/>
    </row>
    <row r="6" spans="1:12" s="14" customFormat="1" ht="23.25" outlineLevel="1">
      <c r="A6" s="10" t="s">
        <v>14</v>
      </c>
      <c r="B6" s="11" t="s">
        <v>9</v>
      </c>
      <c r="C6" s="60"/>
      <c r="D6" s="60"/>
      <c r="E6" s="60"/>
      <c r="F6" s="12"/>
      <c r="G6" s="13">
        <f aca="true" t="shared" si="0" ref="G6:L6">SUM(G7:G7)</f>
        <v>30000</v>
      </c>
      <c r="H6" s="13">
        <f t="shared" si="0"/>
        <v>0</v>
      </c>
      <c r="I6" s="13">
        <f t="shared" si="0"/>
        <v>0</v>
      </c>
      <c r="J6" s="13">
        <f t="shared" si="0"/>
        <v>30000</v>
      </c>
      <c r="K6" s="13">
        <f t="shared" si="0"/>
        <v>0</v>
      </c>
      <c r="L6" s="13">
        <f t="shared" si="0"/>
        <v>30000</v>
      </c>
    </row>
    <row r="7" spans="1:13" s="20" customFormat="1" ht="24" outlineLevel="1">
      <c r="A7" s="15"/>
      <c r="B7" s="38" t="s">
        <v>152</v>
      </c>
      <c r="C7" s="152" t="s">
        <v>127</v>
      </c>
      <c r="D7" s="16"/>
      <c r="E7" s="15"/>
      <c r="F7" s="17"/>
      <c r="G7" s="19">
        <v>30000</v>
      </c>
      <c r="H7" s="18">
        <v>0</v>
      </c>
      <c r="I7" s="19">
        <v>0</v>
      </c>
      <c r="J7" s="19">
        <f>SUM(G7)-I7</f>
        <v>30000</v>
      </c>
      <c r="K7" s="19">
        <v>0</v>
      </c>
      <c r="L7" s="19">
        <f>SUM(G7)-K7</f>
        <v>30000</v>
      </c>
      <c r="M7" s="14" t="s">
        <v>151</v>
      </c>
    </row>
    <row r="8" spans="1:12" s="14" customFormat="1" ht="24" outlineLevel="1">
      <c r="A8" s="10" t="s">
        <v>15</v>
      </c>
      <c r="B8" s="11" t="s">
        <v>33</v>
      </c>
      <c r="C8" s="153"/>
      <c r="D8" s="60"/>
      <c r="E8" s="60"/>
      <c r="F8" s="12"/>
      <c r="G8" s="13">
        <f aca="true" t="shared" si="1" ref="G8:L8">SUM(G9:G9)</f>
        <v>50000</v>
      </c>
      <c r="H8" s="13">
        <f t="shared" si="1"/>
        <v>0</v>
      </c>
      <c r="I8" s="13">
        <f t="shared" si="1"/>
        <v>0</v>
      </c>
      <c r="J8" s="13">
        <f t="shared" si="1"/>
        <v>50000</v>
      </c>
      <c r="K8" s="13">
        <f t="shared" si="1"/>
        <v>0</v>
      </c>
      <c r="L8" s="13">
        <f t="shared" si="1"/>
        <v>50000</v>
      </c>
    </row>
    <row r="9" spans="1:13" s="20" customFormat="1" ht="48" outlineLevel="1">
      <c r="A9" s="15"/>
      <c r="B9" s="38" t="s">
        <v>110</v>
      </c>
      <c r="C9" s="152" t="s">
        <v>128</v>
      </c>
      <c r="D9" s="16"/>
      <c r="E9" s="15"/>
      <c r="F9" s="17"/>
      <c r="G9" s="19">
        <v>50000</v>
      </c>
      <c r="H9" s="18">
        <v>0</v>
      </c>
      <c r="I9" s="19">
        <v>0</v>
      </c>
      <c r="J9" s="19">
        <f>SUM(G9)-I9</f>
        <v>50000</v>
      </c>
      <c r="K9" s="19">
        <v>0</v>
      </c>
      <c r="L9" s="19">
        <f>SUM(G9)-K9</f>
        <v>50000</v>
      </c>
      <c r="M9" s="154"/>
    </row>
    <row r="10" spans="1:12" s="14" customFormat="1" ht="24" outlineLevel="1">
      <c r="A10" s="10" t="s">
        <v>16</v>
      </c>
      <c r="B10" s="11" t="s">
        <v>8</v>
      </c>
      <c r="C10" s="153"/>
      <c r="D10" s="60"/>
      <c r="E10" s="60"/>
      <c r="F10" s="12"/>
      <c r="G10" s="13">
        <f aca="true" t="shared" si="2" ref="G10:L10">SUM(G11:G11)</f>
        <v>20000</v>
      </c>
      <c r="H10" s="13">
        <f t="shared" si="2"/>
        <v>0</v>
      </c>
      <c r="I10" s="13">
        <f t="shared" si="2"/>
        <v>0</v>
      </c>
      <c r="J10" s="13">
        <f t="shared" si="2"/>
        <v>20000</v>
      </c>
      <c r="K10" s="13">
        <f t="shared" si="2"/>
        <v>0</v>
      </c>
      <c r="L10" s="13">
        <f t="shared" si="2"/>
        <v>20000</v>
      </c>
    </row>
    <row r="11" spans="2:32" s="22" customFormat="1" ht="48" outlineLevel="1">
      <c r="B11" s="38" t="s">
        <v>111</v>
      </c>
      <c r="C11" s="152" t="s">
        <v>127</v>
      </c>
      <c r="E11" s="15"/>
      <c r="F11" s="17"/>
      <c r="G11" s="19">
        <v>20000</v>
      </c>
      <c r="H11" s="18">
        <v>0</v>
      </c>
      <c r="I11" s="19">
        <v>0</v>
      </c>
      <c r="J11" s="19">
        <f>SUM(G11)-I11</f>
        <v>20000</v>
      </c>
      <c r="K11" s="19">
        <v>0</v>
      </c>
      <c r="L11" s="19">
        <f>SUM(G11)-K11</f>
        <v>20000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2" s="14" customFormat="1" ht="24" outlineLevel="1">
      <c r="A12" s="10" t="s">
        <v>17</v>
      </c>
      <c r="B12" s="11" t="s">
        <v>36</v>
      </c>
      <c r="C12" s="153"/>
      <c r="D12" s="60"/>
      <c r="E12" s="60"/>
      <c r="F12" s="12"/>
      <c r="G12" s="13">
        <f aca="true" t="shared" si="3" ref="G12:L12">SUM(G13:G13)</f>
        <v>20000</v>
      </c>
      <c r="H12" s="13">
        <f t="shared" si="3"/>
        <v>20000</v>
      </c>
      <c r="I12" s="13">
        <f t="shared" si="3"/>
        <v>20000</v>
      </c>
      <c r="J12" s="13">
        <f t="shared" si="3"/>
        <v>0</v>
      </c>
      <c r="K12" s="13">
        <f t="shared" si="3"/>
        <v>20000</v>
      </c>
      <c r="L12" s="13">
        <f t="shared" si="3"/>
        <v>0</v>
      </c>
    </row>
    <row r="13" spans="1:32" s="72" customFormat="1" ht="48" outlineLevel="1">
      <c r="A13" s="66"/>
      <c r="B13" s="52" t="s">
        <v>112</v>
      </c>
      <c r="C13" s="52" t="s">
        <v>128</v>
      </c>
      <c r="D13" s="68" t="s">
        <v>187</v>
      </c>
      <c r="E13" s="50" t="s">
        <v>158</v>
      </c>
      <c r="F13" s="55" t="s">
        <v>159</v>
      </c>
      <c r="G13" s="23">
        <v>20000</v>
      </c>
      <c r="H13" s="26">
        <v>20000</v>
      </c>
      <c r="I13" s="23">
        <f>6000+14000</f>
        <v>20000</v>
      </c>
      <c r="J13" s="23">
        <f>SUM(G13)-I13</f>
        <v>0</v>
      </c>
      <c r="K13" s="23">
        <f>6000+14000</f>
        <v>20000</v>
      </c>
      <c r="L13" s="23">
        <f>SUM(G13)-K13</f>
        <v>0</v>
      </c>
      <c r="M13" s="142" t="s">
        <v>204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13" s="20" customFormat="1" ht="46.5" outlineLevel="1">
      <c r="A14" s="78" t="s">
        <v>18</v>
      </c>
      <c r="B14" s="11" t="s">
        <v>194</v>
      </c>
      <c r="C14" s="153"/>
      <c r="D14" s="11"/>
      <c r="E14" s="11"/>
      <c r="F14" s="79"/>
      <c r="G14" s="80">
        <f aca="true" t="shared" si="4" ref="G14:L14">SUM(G15)</f>
        <v>8500</v>
      </c>
      <c r="H14" s="80">
        <f t="shared" si="4"/>
        <v>8500</v>
      </c>
      <c r="I14" s="80">
        <f t="shared" si="4"/>
        <v>8200</v>
      </c>
      <c r="J14" s="80">
        <f t="shared" si="4"/>
        <v>300</v>
      </c>
      <c r="K14" s="80">
        <f t="shared" si="4"/>
        <v>8200</v>
      </c>
      <c r="L14" s="80">
        <f t="shared" si="4"/>
        <v>300</v>
      </c>
      <c r="M14" s="14"/>
    </row>
    <row r="15" spans="1:13" s="51" customFormat="1" ht="48" outlineLevel="1">
      <c r="A15" s="49"/>
      <c r="B15" s="217" t="s">
        <v>195</v>
      </c>
      <c r="C15" s="218">
        <v>24506</v>
      </c>
      <c r="D15" s="49"/>
      <c r="E15" s="50" t="s">
        <v>158</v>
      </c>
      <c r="F15" s="55" t="s">
        <v>159</v>
      </c>
      <c r="G15" s="23">
        <v>8500</v>
      </c>
      <c r="H15" s="26">
        <v>8500</v>
      </c>
      <c r="I15" s="23">
        <v>8200</v>
      </c>
      <c r="J15" s="23">
        <f>SUM(G15)-I15</f>
        <v>300</v>
      </c>
      <c r="K15" s="23">
        <v>8200</v>
      </c>
      <c r="L15" s="23">
        <f>SUM(G15)-K15</f>
        <v>300</v>
      </c>
      <c r="M15" s="51" t="s">
        <v>219</v>
      </c>
    </row>
    <row r="16" spans="1:32" s="33" customFormat="1" ht="24" outlineLevel="1">
      <c r="A16" s="30"/>
      <c r="B16" s="30" t="s">
        <v>27</v>
      </c>
      <c r="C16" s="155"/>
      <c r="D16" s="73"/>
      <c r="E16" s="73"/>
      <c r="F16" s="44"/>
      <c r="G16" s="31">
        <f aca="true" t="shared" si="5" ref="G16:L16">SUM(G6)+G8+G10+G12+G14</f>
        <v>128500</v>
      </c>
      <c r="H16" s="31">
        <f t="shared" si="5"/>
        <v>28500</v>
      </c>
      <c r="I16" s="31">
        <f t="shared" si="5"/>
        <v>28200</v>
      </c>
      <c r="J16" s="31">
        <f t="shared" si="5"/>
        <v>100300</v>
      </c>
      <c r="K16" s="31">
        <f t="shared" si="5"/>
        <v>28200</v>
      </c>
      <c r="L16" s="31">
        <f t="shared" si="5"/>
        <v>100300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13" s="20" customFormat="1" ht="24" outlineLevel="1">
      <c r="A17" s="78" t="s">
        <v>193</v>
      </c>
      <c r="B17" s="11" t="s">
        <v>46</v>
      </c>
      <c r="C17" s="153"/>
      <c r="D17" s="11"/>
      <c r="E17" s="11"/>
      <c r="F17" s="79"/>
      <c r="G17" s="80">
        <f aca="true" t="shared" si="6" ref="G17:L17">SUM(G18)</f>
        <v>30000</v>
      </c>
      <c r="H17" s="80">
        <f t="shared" si="6"/>
        <v>30000</v>
      </c>
      <c r="I17" s="80">
        <f t="shared" si="6"/>
        <v>0</v>
      </c>
      <c r="J17" s="80">
        <f t="shared" si="6"/>
        <v>30000</v>
      </c>
      <c r="K17" s="80">
        <f>SUM(K18)</f>
        <v>0</v>
      </c>
      <c r="L17" s="80">
        <f t="shared" si="6"/>
        <v>30000</v>
      </c>
      <c r="M17" s="14"/>
    </row>
    <row r="18" spans="1:12" s="20" customFormat="1" ht="93" outlineLevel="1">
      <c r="A18" s="15"/>
      <c r="B18" s="125" t="s">
        <v>196</v>
      </c>
      <c r="C18" s="152" t="s">
        <v>129</v>
      </c>
      <c r="D18" s="15" t="s">
        <v>220</v>
      </c>
      <c r="E18" s="15" t="s">
        <v>221</v>
      </c>
      <c r="F18" s="17"/>
      <c r="G18" s="19">
        <v>30000</v>
      </c>
      <c r="H18" s="18">
        <v>30000</v>
      </c>
      <c r="I18" s="19">
        <v>0</v>
      </c>
      <c r="J18" s="19">
        <f>SUM(G18)-I18</f>
        <v>30000</v>
      </c>
      <c r="K18" s="19">
        <v>0</v>
      </c>
      <c r="L18" s="19">
        <f>SUM(G18)-K18</f>
        <v>30000</v>
      </c>
    </row>
    <row r="19" spans="1:32" ht="23.25" outlineLevel="1">
      <c r="A19" s="30"/>
      <c r="B19" s="30" t="s">
        <v>31</v>
      </c>
      <c r="C19" s="76"/>
      <c r="D19" s="76"/>
      <c r="E19" s="81"/>
      <c r="F19" s="82"/>
      <c r="G19" s="31">
        <f aca="true" t="shared" si="7" ref="G19:L19">SUM(G17:G17)</f>
        <v>30000</v>
      </c>
      <c r="H19" s="31">
        <f t="shared" si="7"/>
        <v>30000</v>
      </c>
      <c r="I19" s="31">
        <f t="shared" si="7"/>
        <v>0</v>
      </c>
      <c r="J19" s="31">
        <f t="shared" si="7"/>
        <v>30000</v>
      </c>
      <c r="K19" s="31">
        <f t="shared" si="7"/>
        <v>0</v>
      </c>
      <c r="L19" s="31">
        <f t="shared" si="7"/>
        <v>30000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s="33" customFormat="1" ht="23.25">
      <c r="A20" s="219" t="s">
        <v>25</v>
      </c>
      <c r="B20" s="219"/>
      <c r="C20" s="83"/>
      <c r="D20" s="83"/>
      <c r="E20" s="83"/>
      <c r="F20" s="45"/>
      <c r="G20" s="36">
        <f aca="true" t="shared" si="8" ref="G20:L20">SUM(G16)+G19</f>
        <v>158500</v>
      </c>
      <c r="H20" s="36">
        <f>SUM(H16)+H19</f>
        <v>58500</v>
      </c>
      <c r="I20" s="36">
        <f t="shared" si="8"/>
        <v>28200</v>
      </c>
      <c r="J20" s="36">
        <f t="shared" si="8"/>
        <v>130300</v>
      </c>
      <c r="K20" s="36">
        <f>SUM(K16)+K19</f>
        <v>28200</v>
      </c>
      <c r="L20" s="36">
        <f t="shared" si="8"/>
        <v>130300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23.25">
      <c r="A21" s="3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23.25">
      <c r="A22" s="3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23.25">
      <c r="A23" s="35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3.25">
      <c r="A24" s="35"/>
      <c r="F24" s="47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23.25">
      <c r="A25" s="3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23.25">
      <c r="A26" s="35"/>
      <c r="F26" s="48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23.25">
      <c r="A27" s="35"/>
      <c r="F27" s="47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</sheetData>
  <sheetProtection/>
  <mergeCells count="4">
    <mergeCell ref="A20:B20"/>
    <mergeCell ref="A3:L3"/>
    <mergeCell ref="A1:L1"/>
    <mergeCell ref="A2:L2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AF24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45.57421875" style="35" customWidth="1"/>
    <col min="3" max="3" width="11.140625" style="35" customWidth="1"/>
    <col min="4" max="5" width="9.7109375" style="46" customWidth="1"/>
    <col min="6" max="6" width="10.7109375" style="46" customWidth="1"/>
    <col min="7" max="7" width="15.28125" style="35" bestFit="1" customWidth="1"/>
    <col min="8" max="8" width="11.00390625" style="35" bestFit="1" customWidth="1"/>
    <col min="9" max="9" width="11.28125" style="35" customWidth="1"/>
    <col min="10" max="10" width="12.140625" style="35" customWidth="1"/>
    <col min="11" max="11" width="11.00390625" style="35" customWidth="1"/>
    <col min="12" max="12" width="12.57421875" style="35" bestFit="1" customWidth="1"/>
    <col min="13" max="13" width="13.7109375" style="35" customWidth="1"/>
    <col min="14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93">
      <c r="A4" s="4" t="s">
        <v>13</v>
      </c>
      <c r="B4" s="4" t="s">
        <v>0</v>
      </c>
      <c r="C4" s="4" t="s">
        <v>44</v>
      </c>
      <c r="D4" s="4" t="s">
        <v>19</v>
      </c>
      <c r="E4" s="4" t="s">
        <v>45</v>
      </c>
      <c r="F4" s="4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s="9" customFormat="1" ht="46.5">
      <c r="A5" s="7"/>
      <c r="B5" s="7" t="s">
        <v>35</v>
      </c>
      <c r="C5" s="7"/>
      <c r="D5" s="7"/>
      <c r="E5" s="7"/>
      <c r="F5" s="7"/>
      <c r="G5" s="8"/>
      <c r="H5" s="8"/>
      <c r="I5" s="8"/>
      <c r="J5" s="8"/>
      <c r="K5" s="8"/>
      <c r="L5" s="8"/>
    </row>
    <row r="6" spans="1:12" s="14" customFormat="1" ht="23.25" outlineLevel="1">
      <c r="A6" s="10" t="s">
        <v>14</v>
      </c>
      <c r="B6" s="11" t="s">
        <v>33</v>
      </c>
      <c r="C6" s="60"/>
      <c r="D6" s="10"/>
      <c r="E6" s="10"/>
      <c r="F6" s="12"/>
      <c r="G6" s="13">
        <f aca="true" t="shared" si="0" ref="G6:L6">SUM(G7:G9)</f>
        <v>100000</v>
      </c>
      <c r="H6" s="13">
        <f t="shared" si="0"/>
        <v>0</v>
      </c>
      <c r="I6" s="13">
        <f t="shared" si="0"/>
        <v>0</v>
      </c>
      <c r="J6" s="13">
        <f t="shared" si="0"/>
        <v>100000</v>
      </c>
      <c r="K6" s="13">
        <f t="shared" si="0"/>
        <v>0</v>
      </c>
      <c r="L6" s="13">
        <f t="shared" si="0"/>
        <v>100000</v>
      </c>
    </row>
    <row r="7" spans="1:12" s="20" customFormat="1" ht="46.5" outlineLevel="1">
      <c r="A7" s="15"/>
      <c r="B7" s="124" t="s">
        <v>102</v>
      </c>
      <c r="C7" s="200">
        <v>24504</v>
      </c>
      <c r="D7" s="15" t="s">
        <v>188</v>
      </c>
      <c r="E7" s="16"/>
      <c r="F7" s="144"/>
      <c r="G7" s="65">
        <v>40000</v>
      </c>
      <c r="H7" s="18">
        <v>0</v>
      </c>
      <c r="I7" s="19">
        <v>0</v>
      </c>
      <c r="J7" s="19">
        <f>SUM(G7)-I7</f>
        <v>40000</v>
      </c>
      <c r="K7" s="19">
        <v>0</v>
      </c>
      <c r="L7" s="19">
        <f>SUM(G7)-K7</f>
        <v>40000</v>
      </c>
    </row>
    <row r="8" spans="1:12" s="20" customFormat="1" ht="46.5" outlineLevel="1">
      <c r="A8" s="15"/>
      <c r="B8" s="124" t="s">
        <v>103</v>
      </c>
      <c r="C8" s="200">
        <v>24504</v>
      </c>
      <c r="D8" s="15" t="s">
        <v>188</v>
      </c>
      <c r="E8" s="16"/>
      <c r="F8" s="144"/>
      <c r="G8" s="65">
        <v>40000</v>
      </c>
      <c r="H8" s="18">
        <v>0</v>
      </c>
      <c r="I8" s="19">
        <v>0</v>
      </c>
      <c r="J8" s="19">
        <f>SUM(G8)-I8</f>
        <v>40000</v>
      </c>
      <c r="K8" s="19">
        <v>0</v>
      </c>
      <c r="L8" s="19">
        <f>SUM(G8)-K8</f>
        <v>40000</v>
      </c>
    </row>
    <row r="9" spans="1:12" s="20" customFormat="1" ht="46.5" outlineLevel="1">
      <c r="A9" s="15"/>
      <c r="B9" s="124" t="s">
        <v>104</v>
      </c>
      <c r="C9" s="200">
        <v>24504</v>
      </c>
      <c r="D9" s="15" t="s">
        <v>188</v>
      </c>
      <c r="E9" s="16"/>
      <c r="F9" s="144"/>
      <c r="G9" s="65">
        <v>20000</v>
      </c>
      <c r="H9" s="18">
        <v>0</v>
      </c>
      <c r="I9" s="19">
        <v>0</v>
      </c>
      <c r="J9" s="19">
        <f>SUM(G9)-I9</f>
        <v>20000</v>
      </c>
      <c r="K9" s="19">
        <v>0</v>
      </c>
      <c r="L9" s="19">
        <f>SUM(G9)-K9</f>
        <v>20000</v>
      </c>
    </row>
    <row r="10" spans="1:12" s="14" customFormat="1" ht="23.25" outlineLevel="1">
      <c r="A10" s="10" t="s">
        <v>15</v>
      </c>
      <c r="B10" s="11" t="s">
        <v>8</v>
      </c>
      <c r="C10" s="60"/>
      <c r="D10" s="10"/>
      <c r="E10" s="10"/>
      <c r="F10" s="12"/>
      <c r="G10" s="13">
        <f aca="true" t="shared" si="1" ref="G10:L10">SUM(G11:G11)</f>
        <v>15000</v>
      </c>
      <c r="H10" s="13">
        <f t="shared" si="1"/>
        <v>0</v>
      </c>
      <c r="I10" s="13">
        <f t="shared" si="1"/>
        <v>0</v>
      </c>
      <c r="J10" s="13">
        <f t="shared" si="1"/>
        <v>15000</v>
      </c>
      <c r="K10" s="13">
        <f t="shared" si="1"/>
        <v>0</v>
      </c>
      <c r="L10" s="13">
        <f t="shared" si="1"/>
        <v>15000</v>
      </c>
    </row>
    <row r="11" spans="2:32" s="22" customFormat="1" ht="48" outlineLevel="1">
      <c r="B11" s="38" t="s">
        <v>105</v>
      </c>
      <c r="C11" s="200">
        <v>24504</v>
      </c>
      <c r="D11" s="21" t="s">
        <v>142</v>
      </c>
      <c r="E11" s="16"/>
      <c r="F11" s="144"/>
      <c r="G11" s="19">
        <v>15000</v>
      </c>
      <c r="H11" s="18">
        <v>0</v>
      </c>
      <c r="I11" s="19">
        <v>0</v>
      </c>
      <c r="J11" s="19">
        <f>SUM(G11)-I11</f>
        <v>15000</v>
      </c>
      <c r="K11" s="19">
        <v>0</v>
      </c>
      <c r="L11" s="19">
        <f>SUM(G11)-K11</f>
        <v>15000</v>
      </c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2" s="14" customFormat="1" ht="46.5" outlineLevel="1">
      <c r="A12" s="10" t="s">
        <v>16</v>
      </c>
      <c r="B12" s="201" t="s">
        <v>106</v>
      </c>
      <c r="C12" s="60"/>
      <c r="D12" s="10"/>
      <c r="E12" s="10"/>
      <c r="F12" s="12"/>
      <c r="G12" s="13">
        <f aca="true" t="shared" si="2" ref="G12:L12">SUM(G13:G13)</f>
        <v>25000</v>
      </c>
      <c r="H12" s="13">
        <f t="shared" si="2"/>
        <v>25000</v>
      </c>
      <c r="I12" s="13">
        <f t="shared" si="2"/>
        <v>23762.25</v>
      </c>
      <c r="J12" s="13">
        <f t="shared" si="2"/>
        <v>1237.75</v>
      </c>
      <c r="K12" s="13">
        <f t="shared" si="2"/>
        <v>23762.25</v>
      </c>
      <c r="L12" s="13">
        <f t="shared" si="2"/>
        <v>1237.75</v>
      </c>
    </row>
    <row r="13" spans="2:32" s="67" customFormat="1" ht="48" outlineLevel="1">
      <c r="B13" s="52" t="s">
        <v>107</v>
      </c>
      <c r="C13" s="202" t="s">
        <v>108</v>
      </c>
      <c r="D13" s="49" t="s">
        <v>137</v>
      </c>
      <c r="E13" s="50" t="s">
        <v>158</v>
      </c>
      <c r="F13" s="1" t="s">
        <v>159</v>
      </c>
      <c r="G13" s="23">
        <v>25000</v>
      </c>
      <c r="H13" s="26">
        <v>25000</v>
      </c>
      <c r="I13" s="23">
        <v>23762.25</v>
      </c>
      <c r="J13" s="23">
        <f>SUM(G13)-I13</f>
        <v>1237.75</v>
      </c>
      <c r="K13" s="23">
        <v>23762.25</v>
      </c>
      <c r="L13" s="23">
        <f>SUM(G13)-K13</f>
        <v>1237.75</v>
      </c>
      <c r="M13" s="203" t="s">
        <v>166</v>
      </c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</row>
    <row r="14" spans="1:12" s="14" customFormat="1" ht="23.25" outlineLevel="1">
      <c r="A14" s="10" t="s">
        <v>17</v>
      </c>
      <c r="B14" s="11" t="s">
        <v>36</v>
      </c>
      <c r="C14" s="10"/>
      <c r="D14" s="10"/>
      <c r="E14" s="10"/>
      <c r="F14" s="12"/>
      <c r="G14" s="13">
        <f aca="true" t="shared" si="3" ref="G14:L14">SUM(G15:G15)</f>
        <v>25000</v>
      </c>
      <c r="H14" s="13">
        <f t="shared" si="3"/>
        <v>24952</v>
      </c>
      <c r="I14" s="13">
        <f t="shared" si="3"/>
        <v>0</v>
      </c>
      <c r="J14" s="13">
        <f t="shared" si="3"/>
        <v>25000</v>
      </c>
      <c r="K14" s="13">
        <f t="shared" si="3"/>
        <v>0</v>
      </c>
      <c r="L14" s="13">
        <f t="shared" si="3"/>
        <v>25000</v>
      </c>
    </row>
    <row r="15" spans="2:32" s="22" customFormat="1" ht="48" outlineLevel="1">
      <c r="B15" s="38" t="s">
        <v>154</v>
      </c>
      <c r="C15" s="21" t="s">
        <v>109</v>
      </c>
      <c r="D15" s="21" t="s">
        <v>189</v>
      </c>
      <c r="E15" s="15" t="s">
        <v>205</v>
      </c>
      <c r="F15" s="144"/>
      <c r="G15" s="19">
        <v>25000</v>
      </c>
      <c r="H15" s="18">
        <v>24952</v>
      </c>
      <c r="I15" s="19">
        <v>0</v>
      </c>
      <c r="J15" s="19">
        <f>SUM(G15)-I15</f>
        <v>25000</v>
      </c>
      <c r="K15" s="19">
        <v>0</v>
      </c>
      <c r="L15" s="19">
        <f>SUM(G15)-K15</f>
        <v>25000</v>
      </c>
      <c r="M15" s="24" t="s">
        <v>153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33" customFormat="1" ht="23.25" outlineLevel="1">
      <c r="A16" s="30"/>
      <c r="B16" s="30" t="s">
        <v>27</v>
      </c>
      <c r="C16" s="73"/>
      <c r="D16" s="43"/>
      <c r="E16" s="43"/>
      <c r="F16" s="44"/>
      <c r="G16" s="31">
        <f aca="true" t="shared" si="4" ref="G16:L16">SUM(G6)+G10+G12+G14</f>
        <v>165000</v>
      </c>
      <c r="H16" s="31">
        <f t="shared" si="4"/>
        <v>49952</v>
      </c>
      <c r="I16" s="31">
        <f t="shared" si="4"/>
        <v>23762.25</v>
      </c>
      <c r="J16" s="31">
        <f t="shared" si="4"/>
        <v>141237.75</v>
      </c>
      <c r="K16" s="31">
        <f t="shared" si="4"/>
        <v>23762.25</v>
      </c>
      <c r="L16" s="31">
        <f t="shared" si="4"/>
        <v>141237.75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s="33" customFormat="1" ht="23.25">
      <c r="A17" s="219" t="s">
        <v>25</v>
      </c>
      <c r="B17" s="219"/>
      <c r="C17" s="83"/>
      <c r="D17" s="45"/>
      <c r="E17" s="45"/>
      <c r="F17" s="45"/>
      <c r="G17" s="36">
        <f aca="true" t="shared" si="5" ref="G17:L17">SUM(G16)</f>
        <v>165000</v>
      </c>
      <c r="H17" s="36">
        <f t="shared" si="5"/>
        <v>49952</v>
      </c>
      <c r="I17" s="36">
        <f t="shared" si="5"/>
        <v>23762.25</v>
      </c>
      <c r="J17" s="36">
        <f t="shared" si="5"/>
        <v>141237.75</v>
      </c>
      <c r="K17" s="36">
        <f t="shared" si="5"/>
        <v>23762.25</v>
      </c>
      <c r="L17" s="36">
        <f t="shared" si="5"/>
        <v>141237.75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23.25">
      <c r="A18" s="35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23.25">
      <c r="A19" s="35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23.25">
      <c r="A20" s="35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23.25">
      <c r="A21" s="35"/>
      <c r="F21" s="47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23.25">
      <c r="A22" s="3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23.25">
      <c r="A23" s="35"/>
      <c r="F23" s="48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3.25">
      <c r="A24" s="35"/>
      <c r="F24" s="47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</sheetData>
  <sheetProtection/>
  <mergeCells count="4">
    <mergeCell ref="A17:B17"/>
    <mergeCell ref="A1:L1"/>
    <mergeCell ref="A2:L2"/>
    <mergeCell ref="A3:L3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AF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37.7109375" style="35" customWidth="1"/>
    <col min="3" max="3" width="11.140625" style="46" customWidth="1"/>
    <col min="4" max="4" width="9.7109375" style="46" customWidth="1"/>
    <col min="5" max="5" width="11.28125" style="46" customWidth="1"/>
    <col min="6" max="6" width="12.00390625" style="46" customWidth="1"/>
    <col min="7" max="7" width="13.00390625" style="35" customWidth="1"/>
    <col min="8" max="9" width="12.8515625" style="35" customWidth="1"/>
    <col min="10" max="10" width="12.421875" style="35" customWidth="1"/>
    <col min="11" max="11" width="10.7109375" style="35" customWidth="1"/>
    <col min="12" max="12" width="12.57421875" style="35" bestFit="1" customWidth="1"/>
    <col min="13" max="13" width="14.8515625" style="35" customWidth="1"/>
    <col min="14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69.75">
      <c r="A4" s="4" t="s">
        <v>13</v>
      </c>
      <c r="B4" s="4" t="s">
        <v>0</v>
      </c>
      <c r="C4" s="4" t="s">
        <v>44</v>
      </c>
      <c r="D4" s="4" t="s">
        <v>19</v>
      </c>
      <c r="E4" s="4" t="s">
        <v>45</v>
      </c>
      <c r="F4" s="4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s="9" customFormat="1" ht="23.25">
      <c r="A5" s="7"/>
      <c r="B5" s="7" t="s">
        <v>43</v>
      </c>
      <c r="C5" s="7"/>
      <c r="D5" s="7"/>
      <c r="E5" s="7"/>
      <c r="F5" s="7"/>
      <c r="G5" s="8"/>
      <c r="H5" s="8"/>
      <c r="I5" s="8"/>
      <c r="J5" s="8"/>
      <c r="K5" s="8"/>
      <c r="L5" s="8"/>
    </row>
    <row r="6" spans="1:12" s="14" customFormat="1" ht="23.25" outlineLevel="1">
      <c r="A6" s="10" t="s">
        <v>14</v>
      </c>
      <c r="B6" s="11" t="s">
        <v>33</v>
      </c>
      <c r="C6" s="10"/>
      <c r="D6" s="10"/>
      <c r="E6" s="10"/>
      <c r="F6" s="12"/>
      <c r="G6" s="13">
        <f aca="true" t="shared" si="0" ref="G6:L6">SUM(G7:G9)</f>
        <v>125000</v>
      </c>
      <c r="H6" s="13">
        <f t="shared" si="0"/>
        <v>35000</v>
      </c>
      <c r="I6" s="13">
        <f t="shared" si="0"/>
        <v>18000</v>
      </c>
      <c r="J6" s="13">
        <f t="shared" si="0"/>
        <v>107000</v>
      </c>
      <c r="K6" s="13">
        <f t="shared" si="0"/>
        <v>18000</v>
      </c>
      <c r="L6" s="13">
        <f t="shared" si="0"/>
        <v>107000</v>
      </c>
    </row>
    <row r="7" spans="1:12" s="20" customFormat="1" ht="84.75" customHeight="1" outlineLevel="1">
      <c r="A7" s="15"/>
      <c r="B7" s="38" t="s">
        <v>113</v>
      </c>
      <c r="C7" s="39" t="s">
        <v>130</v>
      </c>
      <c r="D7" s="15"/>
      <c r="E7" s="16"/>
      <c r="F7" s="17"/>
      <c r="G7" s="40">
        <v>40000</v>
      </c>
      <c r="H7" s="18">
        <v>0</v>
      </c>
      <c r="I7" s="19">
        <v>0</v>
      </c>
      <c r="J7" s="19">
        <f>SUM(G7)-I7</f>
        <v>40000</v>
      </c>
      <c r="K7" s="19">
        <v>0</v>
      </c>
      <c r="L7" s="19">
        <f>SUM(G7)-K7</f>
        <v>40000</v>
      </c>
    </row>
    <row r="8" spans="1:12" s="20" customFormat="1" ht="24" outlineLevel="1">
      <c r="A8" s="15"/>
      <c r="B8" s="38" t="s">
        <v>114</v>
      </c>
      <c r="C8" s="39" t="s">
        <v>131</v>
      </c>
      <c r="D8" s="15"/>
      <c r="E8" s="16"/>
      <c r="F8" s="17"/>
      <c r="G8" s="40">
        <v>50000</v>
      </c>
      <c r="H8" s="18">
        <v>0</v>
      </c>
      <c r="I8" s="19">
        <v>0</v>
      </c>
      <c r="J8" s="19">
        <f>SUM(G8)-I8</f>
        <v>50000</v>
      </c>
      <c r="K8" s="19">
        <v>0</v>
      </c>
      <c r="L8" s="19">
        <f>SUM(G8)-K8</f>
        <v>50000</v>
      </c>
    </row>
    <row r="9" spans="1:13" s="51" customFormat="1" ht="93" outlineLevel="1">
      <c r="A9" s="49"/>
      <c r="B9" s="52" t="s">
        <v>115</v>
      </c>
      <c r="C9" s="53" t="s">
        <v>132</v>
      </c>
      <c r="D9" s="49" t="s">
        <v>169</v>
      </c>
      <c r="E9" s="50" t="s">
        <v>200</v>
      </c>
      <c r="F9" s="1"/>
      <c r="G9" s="54">
        <v>35000</v>
      </c>
      <c r="H9" s="26">
        <v>35000</v>
      </c>
      <c r="I9" s="23">
        <f>18000</f>
        <v>18000</v>
      </c>
      <c r="J9" s="23">
        <f>SUM(G9)-I9</f>
        <v>17000</v>
      </c>
      <c r="K9" s="23">
        <f>18000</f>
        <v>18000</v>
      </c>
      <c r="L9" s="23">
        <f>SUM(G9)-K9</f>
        <v>17000</v>
      </c>
      <c r="M9" s="51" t="s">
        <v>199</v>
      </c>
    </row>
    <row r="10" spans="1:12" s="14" customFormat="1" ht="23.25" outlineLevel="1">
      <c r="A10" s="10" t="s">
        <v>15</v>
      </c>
      <c r="B10" s="11" t="s">
        <v>8</v>
      </c>
      <c r="C10" s="10"/>
      <c r="D10" s="10"/>
      <c r="E10" s="10"/>
      <c r="F10" s="12"/>
      <c r="G10" s="13">
        <f aca="true" t="shared" si="1" ref="G10:L10">SUM(G11:G11)</f>
        <v>20000</v>
      </c>
      <c r="H10" s="13">
        <f t="shared" si="1"/>
        <v>0</v>
      </c>
      <c r="I10" s="13">
        <f t="shared" si="1"/>
        <v>0</v>
      </c>
      <c r="J10" s="13">
        <f t="shared" si="1"/>
        <v>20000</v>
      </c>
      <c r="K10" s="13">
        <f t="shared" si="1"/>
        <v>0</v>
      </c>
      <c r="L10" s="13">
        <f t="shared" si="1"/>
        <v>20000</v>
      </c>
    </row>
    <row r="11" spans="2:32" s="22" customFormat="1" ht="48" outlineLevel="1">
      <c r="B11" s="38" t="s">
        <v>116</v>
      </c>
      <c r="C11" s="39" t="s">
        <v>133</v>
      </c>
      <c r="D11" s="21"/>
      <c r="E11" s="16"/>
      <c r="F11" s="17"/>
      <c r="G11" s="19">
        <v>20000</v>
      </c>
      <c r="H11" s="18">
        <v>0</v>
      </c>
      <c r="I11" s="19">
        <v>0</v>
      </c>
      <c r="J11" s="19">
        <f>SUM(G11)-I11</f>
        <v>20000</v>
      </c>
      <c r="K11" s="19">
        <v>0</v>
      </c>
      <c r="L11" s="19">
        <f>SUM(G11)-K11</f>
        <v>20000</v>
      </c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2" s="14" customFormat="1" ht="23.25" outlineLevel="1">
      <c r="A12" s="10" t="s">
        <v>16</v>
      </c>
      <c r="B12" s="11" t="s">
        <v>47</v>
      </c>
      <c r="C12" s="10"/>
      <c r="D12" s="10"/>
      <c r="E12" s="10"/>
      <c r="F12" s="12"/>
      <c r="G12" s="13">
        <f aca="true" t="shared" si="2" ref="G12:L12">SUM(G13)</f>
        <v>70000</v>
      </c>
      <c r="H12" s="13">
        <f t="shared" si="2"/>
        <v>70000</v>
      </c>
      <c r="I12" s="13">
        <f t="shared" si="2"/>
        <v>60956</v>
      </c>
      <c r="J12" s="13">
        <f t="shared" si="2"/>
        <v>9044</v>
      </c>
      <c r="K12" s="13">
        <f t="shared" si="2"/>
        <v>60956</v>
      </c>
      <c r="L12" s="13">
        <f t="shared" si="2"/>
        <v>9044</v>
      </c>
    </row>
    <row r="13" spans="1:32" s="72" customFormat="1" ht="101.25" customHeight="1" outlineLevel="1">
      <c r="A13" s="66"/>
      <c r="B13" s="52" t="s">
        <v>117</v>
      </c>
      <c r="C13" s="66" t="s">
        <v>125</v>
      </c>
      <c r="D13" s="66"/>
      <c r="E13" s="66" t="s">
        <v>158</v>
      </c>
      <c r="F13" s="1" t="s">
        <v>159</v>
      </c>
      <c r="G13" s="23">
        <v>70000</v>
      </c>
      <c r="H13" s="26">
        <v>70000</v>
      </c>
      <c r="I13" s="23">
        <f>20000+40956</f>
        <v>60956</v>
      </c>
      <c r="J13" s="23">
        <f>SUM(G13)-I13</f>
        <v>9044</v>
      </c>
      <c r="K13" s="23">
        <v>60956</v>
      </c>
      <c r="L13" s="23">
        <f>SUM(G13)-K13</f>
        <v>9044</v>
      </c>
      <c r="M13" s="71" t="s">
        <v>164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12" s="14" customFormat="1" ht="22.5" customHeight="1" outlineLevel="1">
      <c r="A14" s="10" t="s">
        <v>17</v>
      </c>
      <c r="B14" s="11" t="s">
        <v>11</v>
      </c>
      <c r="C14" s="10"/>
      <c r="D14" s="10"/>
      <c r="E14" s="10"/>
      <c r="F14" s="12"/>
      <c r="G14" s="13">
        <f aca="true" t="shared" si="3" ref="G14:L14">SUM(G15)</f>
        <v>150000</v>
      </c>
      <c r="H14" s="13">
        <f t="shared" si="3"/>
        <v>150000</v>
      </c>
      <c r="I14" s="13">
        <f t="shared" si="3"/>
        <v>0</v>
      </c>
      <c r="J14" s="13">
        <f t="shared" si="3"/>
        <v>150000</v>
      </c>
      <c r="K14" s="13">
        <f t="shared" si="3"/>
        <v>0</v>
      </c>
      <c r="L14" s="13">
        <f t="shared" si="3"/>
        <v>150000</v>
      </c>
    </row>
    <row r="15" spans="1:32" s="29" customFormat="1" ht="120.75" customHeight="1" outlineLevel="1">
      <c r="A15" s="27"/>
      <c r="B15" s="38" t="s">
        <v>118</v>
      </c>
      <c r="C15" s="39" t="s">
        <v>134</v>
      </c>
      <c r="D15" s="27" t="s">
        <v>180</v>
      </c>
      <c r="E15" s="17" t="s">
        <v>222</v>
      </c>
      <c r="F15" s="17"/>
      <c r="G15" s="19">
        <v>150000</v>
      </c>
      <c r="H15" s="18">
        <v>150000</v>
      </c>
      <c r="I15" s="19">
        <v>0</v>
      </c>
      <c r="J15" s="19">
        <f>SUM(G15)-I15</f>
        <v>150000</v>
      </c>
      <c r="K15" s="19">
        <v>0</v>
      </c>
      <c r="L15" s="19">
        <f>SUM(G15)-K15</f>
        <v>150000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12" s="14" customFormat="1" ht="24" outlineLevel="1">
      <c r="A16" s="10" t="s">
        <v>18</v>
      </c>
      <c r="B16" s="176" t="s">
        <v>119</v>
      </c>
      <c r="C16" s="10"/>
      <c r="D16" s="10"/>
      <c r="E16" s="10"/>
      <c r="F16" s="12"/>
      <c r="G16" s="13">
        <f aca="true" t="shared" si="4" ref="G16:L16">SUM(G17)</f>
        <v>35000</v>
      </c>
      <c r="H16" s="13">
        <f t="shared" si="4"/>
        <v>0</v>
      </c>
      <c r="I16" s="13">
        <f t="shared" si="4"/>
        <v>0</v>
      </c>
      <c r="J16" s="13">
        <f t="shared" si="4"/>
        <v>35000</v>
      </c>
      <c r="K16" s="13">
        <f t="shared" si="4"/>
        <v>0</v>
      </c>
      <c r="L16" s="13">
        <f t="shared" si="4"/>
        <v>35000</v>
      </c>
    </row>
    <row r="17" spans="1:32" s="29" customFormat="1" ht="48" outlineLevel="1">
      <c r="A17" s="27"/>
      <c r="B17" s="177" t="s">
        <v>120</v>
      </c>
      <c r="C17" s="39" t="s">
        <v>57</v>
      </c>
      <c r="D17" s="27"/>
      <c r="E17" s="27"/>
      <c r="F17" s="144"/>
      <c r="G17" s="178">
        <v>35000</v>
      </c>
      <c r="H17" s="179">
        <v>0</v>
      </c>
      <c r="I17" s="178">
        <v>0</v>
      </c>
      <c r="J17" s="178">
        <f>SUM(G17)-I17</f>
        <v>35000</v>
      </c>
      <c r="K17" s="178">
        <v>0</v>
      </c>
      <c r="L17" s="178">
        <f>SUM(G17)-K17</f>
        <v>35000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33" customFormat="1" ht="23.25" outlineLevel="1">
      <c r="A18" s="30"/>
      <c r="B18" s="30" t="s">
        <v>27</v>
      </c>
      <c r="C18" s="43"/>
      <c r="D18" s="43"/>
      <c r="E18" s="43"/>
      <c r="F18" s="44"/>
      <c r="G18" s="31">
        <f aca="true" t="shared" si="5" ref="G18:L18">SUM(G6)+G10+G12+G14+G16</f>
        <v>400000</v>
      </c>
      <c r="H18" s="31">
        <f t="shared" si="5"/>
        <v>255000</v>
      </c>
      <c r="I18" s="31">
        <f t="shared" si="5"/>
        <v>78956</v>
      </c>
      <c r="J18" s="31">
        <f t="shared" si="5"/>
        <v>321044</v>
      </c>
      <c r="K18" s="31">
        <f t="shared" si="5"/>
        <v>78956</v>
      </c>
      <c r="L18" s="31">
        <f t="shared" si="5"/>
        <v>321044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s="33" customFormat="1" ht="23.25">
      <c r="A19" s="219" t="s">
        <v>25</v>
      </c>
      <c r="B19" s="219"/>
      <c r="C19" s="45"/>
      <c r="D19" s="45"/>
      <c r="E19" s="45"/>
      <c r="F19" s="45"/>
      <c r="G19" s="36">
        <f aca="true" t="shared" si="6" ref="G19:L19">SUM(G18)</f>
        <v>400000</v>
      </c>
      <c r="H19" s="36">
        <f t="shared" si="6"/>
        <v>255000</v>
      </c>
      <c r="I19" s="36">
        <f t="shared" si="6"/>
        <v>78956</v>
      </c>
      <c r="J19" s="36">
        <f t="shared" si="6"/>
        <v>321044</v>
      </c>
      <c r="K19" s="36">
        <f t="shared" si="6"/>
        <v>78956</v>
      </c>
      <c r="L19" s="36">
        <f t="shared" si="6"/>
        <v>321044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23.25">
      <c r="A20" s="35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23.25">
      <c r="A21" s="3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23.25">
      <c r="A22" s="3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23.25">
      <c r="A23" s="35"/>
      <c r="F23" s="47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3.25">
      <c r="A24" s="35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23.25">
      <c r="A25" s="35"/>
      <c r="F25" s="48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23.25">
      <c r="A26" s="35"/>
      <c r="F26" s="47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</sheetData>
  <sheetProtection/>
  <mergeCells count="4">
    <mergeCell ref="A19:B19"/>
    <mergeCell ref="A1:L1"/>
    <mergeCell ref="A2:L2"/>
    <mergeCell ref="A3:L3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AF16"/>
  <sheetViews>
    <sheetView zoomScalePageLayoutView="0" workbookViewId="0" topLeftCell="A1">
      <selection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45.28125" style="35" customWidth="1"/>
    <col min="3" max="3" width="11.140625" style="46" customWidth="1"/>
    <col min="4" max="5" width="9.7109375" style="46" customWidth="1"/>
    <col min="6" max="6" width="12.00390625" style="46" customWidth="1"/>
    <col min="7" max="7" width="13.00390625" style="35" customWidth="1"/>
    <col min="8" max="9" width="12.8515625" style="35" customWidth="1"/>
    <col min="10" max="10" width="12.421875" style="35" customWidth="1"/>
    <col min="11" max="11" width="10.7109375" style="35" customWidth="1"/>
    <col min="12" max="12" width="12.57421875" style="35" bestFit="1" customWidth="1"/>
    <col min="13" max="13" width="14.8515625" style="35" customWidth="1"/>
    <col min="14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93">
      <c r="A4" s="4" t="s">
        <v>13</v>
      </c>
      <c r="B4" s="4" t="s">
        <v>0</v>
      </c>
      <c r="C4" s="4" t="s">
        <v>44</v>
      </c>
      <c r="D4" s="4" t="s">
        <v>19</v>
      </c>
      <c r="E4" s="4" t="s">
        <v>45</v>
      </c>
      <c r="F4" s="4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s="9" customFormat="1" ht="46.5">
      <c r="A5" s="7"/>
      <c r="B5" s="7" t="s">
        <v>155</v>
      </c>
      <c r="C5" s="7"/>
      <c r="D5" s="7"/>
      <c r="E5" s="7"/>
      <c r="F5" s="7"/>
      <c r="G5" s="8"/>
      <c r="H5" s="8"/>
      <c r="I5" s="8"/>
      <c r="J5" s="8"/>
      <c r="K5" s="8"/>
      <c r="L5" s="8"/>
    </row>
    <row r="6" spans="1:12" s="14" customFormat="1" ht="23.25" outlineLevel="1">
      <c r="A6" s="10" t="s">
        <v>14</v>
      </c>
      <c r="B6" s="11" t="s">
        <v>33</v>
      </c>
      <c r="C6" s="10"/>
      <c r="D6" s="10"/>
      <c r="E6" s="10"/>
      <c r="F6" s="12"/>
      <c r="G6" s="13">
        <f aca="true" t="shared" si="0" ref="G6:L6">SUM(G7:G7)</f>
        <v>20000</v>
      </c>
      <c r="H6" s="13">
        <f t="shared" si="0"/>
        <v>0</v>
      </c>
      <c r="I6" s="13">
        <f t="shared" si="0"/>
        <v>0</v>
      </c>
      <c r="J6" s="13">
        <f t="shared" si="0"/>
        <v>20000</v>
      </c>
      <c r="K6" s="13">
        <f t="shared" si="0"/>
        <v>0</v>
      </c>
      <c r="L6" s="13">
        <f t="shared" si="0"/>
        <v>20000</v>
      </c>
    </row>
    <row r="7" spans="1:12" s="20" customFormat="1" ht="23.25" outlineLevel="1">
      <c r="A7" s="15"/>
      <c r="B7" s="16" t="s">
        <v>141</v>
      </c>
      <c r="C7" s="206" t="s">
        <v>142</v>
      </c>
      <c r="D7" s="15"/>
      <c r="E7" s="16"/>
      <c r="F7" s="15"/>
      <c r="G7" s="19">
        <v>20000</v>
      </c>
      <c r="H7" s="18">
        <v>0</v>
      </c>
      <c r="I7" s="19">
        <v>0</v>
      </c>
      <c r="J7" s="19">
        <f>SUM(G7)-I7</f>
        <v>20000</v>
      </c>
      <c r="K7" s="19">
        <v>0</v>
      </c>
      <c r="L7" s="19">
        <f>SUM(G7)-K7</f>
        <v>20000</v>
      </c>
    </row>
    <row r="8" spans="1:32" s="33" customFormat="1" ht="23.25" outlineLevel="1">
      <c r="A8" s="30"/>
      <c r="B8" s="30" t="s">
        <v>27</v>
      </c>
      <c r="C8" s="43"/>
      <c r="D8" s="43"/>
      <c r="E8" s="43"/>
      <c r="F8" s="44"/>
      <c r="G8" s="31">
        <f aca="true" t="shared" si="1" ref="G8:L8">SUM(G6)</f>
        <v>20000</v>
      </c>
      <c r="H8" s="31">
        <f t="shared" si="1"/>
        <v>0</v>
      </c>
      <c r="I8" s="31">
        <f t="shared" si="1"/>
        <v>0</v>
      </c>
      <c r="J8" s="31">
        <f t="shared" si="1"/>
        <v>20000</v>
      </c>
      <c r="K8" s="31">
        <f t="shared" si="1"/>
        <v>0</v>
      </c>
      <c r="L8" s="31">
        <f t="shared" si="1"/>
        <v>20000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33" customFormat="1" ht="23.25">
      <c r="A9" s="219" t="s">
        <v>25</v>
      </c>
      <c r="B9" s="219"/>
      <c r="C9" s="45"/>
      <c r="D9" s="45"/>
      <c r="E9" s="45"/>
      <c r="F9" s="45"/>
      <c r="G9" s="36">
        <f aca="true" t="shared" si="2" ref="G9:L9">SUM(G8)</f>
        <v>20000</v>
      </c>
      <c r="H9" s="36">
        <f t="shared" si="2"/>
        <v>0</v>
      </c>
      <c r="I9" s="36">
        <f t="shared" si="2"/>
        <v>0</v>
      </c>
      <c r="J9" s="36">
        <f t="shared" si="2"/>
        <v>20000</v>
      </c>
      <c r="K9" s="36">
        <f t="shared" si="2"/>
        <v>0</v>
      </c>
      <c r="L9" s="36">
        <f t="shared" si="2"/>
        <v>20000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3.25">
      <c r="A10" s="3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3.25">
      <c r="A11" s="3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23.25">
      <c r="A12" s="3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23.25">
      <c r="A13" s="35"/>
      <c r="F13" s="4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23.25">
      <c r="A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23.25">
      <c r="A15" s="35"/>
      <c r="F15" s="48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3.25">
      <c r="A16" s="35"/>
      <c r="F16" s="47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</sheetData>
  <sheetProtection/>
  <mergeCells count="4">
    <mergeCell ref="A1:L1"/>
    <mergeCell ref="A2:L2"/>
    <mergeCell ref="A3:L3"/>
    <mergeCell ref="A9:B9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F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L3"/>
    </sheetView>
  </sheetViews>
  <sheetFormatPr defaultColWidth="11.421875" defaultRowHeight="12.75" outlineLevelRow="1"/>
  <cols>
    <col min="1" max="1" width="5.421875" style="135" bestFit="1" customWidth="1"/>
    <col min="2" max="2" width="35.421875" style="134" customWidth="1"/>
    <col min="3" max="3" width="11.140625" style="134" customWidth="1"/>
    <col min="4" max="4" width="9.7109375" style="134" customWidth="1"/>
    <col min="5" max="5" width="10.57421875" style="135" customWidth="1"/>
    <col min="6" max="6" width="12.00390625" style="135" customWidth="1"/>
    <col min="7" max="7" width="14.7109375" style="134" bestFit="1" customWidth="1"/>
    <col min="8" max="8" width="11.8515625" style="134" customWidth="1"/>
    <col min="9" max="9" width="12.28125" style="134" customWidth="1"/>
    <col min="10" max="10" width="11.8515625" style="134" bestFit="1" customWidth="1"/>
    <col min="11" max="11" width="11.140625" style="134" customWidth="1"/>
    <col min="12" max="12" width="12.7109375" style="134" bestFit="1" customWidth="1"/>
    <col min="13" max="13" width="13.28125" style="134" customWidth="1"/>
    <col min="14" max="16384" width="11.421875" style="134" customWidth="1"/>
  </cols>
  <sheetData>
    <row r="1" spans="1:15" s="89" customFormat="1" ht="24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88"/>
      <c r="N1" s="88"/>
      <c r="O1" s="88"/>
    </row>
    <row r="2" spans="1:15" s="89" customFormat="1" ht="24">
      <c r="A2" s="223" t="s">
        <v>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88"/>
      <c r="N2" s="88"/>
      <c r="O2" s="88"/>
    </row>
    <row r="3" spans="1:15" s="89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88"/>
      <c r="N3" s="88"/>
      <c r="O3" s="88"/>
    </row>
    <row r="4" spans="1:12" s="93" customFormat="1" ht="69.75">
      <c r="A4" s="90" t="s">
        <v>13</v>
      </c>
      <c r="B4" s="90" t="s">
        <v>0</v>
      </c>
      <c r="C4" s="90" t="s">
        <v>44</v>
      </c>
      <c r="D4" s="90" t="s">
        <v>19</v>
      </c>
      <c r="E4" s="90" t="s">
        <v>45</v>
      </c>
      <c r="F4" s="90" t="s">
        <v>20</v>
      </c>
      <c r="G4" s="92" t="s">
        <v>1</v>
      </c>
      <c r="H4" s="92" t="s">
        <v>2</v>
      </c>
      <c r="I4" s="92" t="s">
        <v>3</v>
      </c>
      <c r="J4" s="92" t="s">
        <v>4</v>
      </c>
      <c r="K4" s="92" t="s">
        <v>5</v>
      </c>
      <c r="L4" s="92" t="s">
        <v>6</v>
      </c>
    </row>
    <row r="5" spans="1:12" s="96" customFormat="1" ht="23.25">
      <c r="A5" s="94"/>
      <c r="B5" s="94" t="s">
        <v>40</v>
      </c>
      <c r="C5" s="94"/>
      <c r="D5" s="94"/>
      <c r="E5" s="94"/>
      <c r="F5" s="94"/>
      <c r="G5" s="95"/>
      <c r="H5" s="95"/>
      <c r="I5" s="95"/>
      <c r="J5" s="95"/>
      <c r="K5" s="95"/>
      <c r="L5" s="95"/>
    </row>
    <row r="6" spans="1:12" s="102" customFormat="1" ht="23.25" outlineLevel="1">
      <c r="A6" s="97" t="s">
        <v>14</v>
      </c>
      <c r="B6" s="98" t="s">
        <v>9</v>
      </c>
      <c r="C6" s="99"/>
      <c r="D6" s="99"/>
      <c r="E6" s="97"/>
      <c r="F6" s="100"/>
      <c r="G6" s="101">
        <f aca="true" t="shared" si="0" ref="G6:L6">SUM(G7:G9)</f>
        <v>210000</v>
      </c>
      <c r="H6" s="101">
        <f t="shared" si="0"/>
        <v>0</v>
      </c>
      <c r="I6" s="101">
        <f t="shared" si="0"/>
        <v>0</v>
      </c>
      <c r="J6" s="101">
        <f t="shared" si="0"/>
        <v>210000</v>
      </c>
      <c r="K6" s="101">
        <f t="shared" si="0"/>
        <v>0</v>
      </c>
      <c r="L6" s="101">
        <f t="shared" si="0"/>
        <v>210000</v>
      </c>
    </row>
    <row r="7" spans="1:12" s="111" customFormat="1" ht="69.75" outlineLevel="1">
      <c r="A7" s="103"/>
      <c r="B7" s="104" t="s">
        <v>70</v>
      </c>
      <c r="C7" s="182">
        <v>45296</v>
      </c>
      <c r="D7" s="104"/>
      <c r="E7" s="183"/>
      <c r="F7" s="162"/>
      <c r="G7" s="108">
        <v>15000</v>
      </c>
      <c r="H7" s="108">
        <v>0</v>
      </c>
      <c r="I7" s="108">
        <v>0</v>
      </c>
      <c r="J7" s="108">
        <f>SUM(G7)-I7</f>
        <v>15000</v>
      </c>
      <c r="K7" s="108">
        <v>0</v>
      </c>
      <c r="L7" s="108">
        <f>SUM(G7)-K7</f>
        <v>15000</v>
      </c>
    </row>
    <row r="8" spans="1:13" s="111" customFormat="1" ht="46.5" outlineLevel="1">
      <c r="A8" s="103"/>
      <c r="B8" s="104" t="s">
        <v>71</v>
      </c>
      <c r="C8" s="182" t="s">
        <v>75</v>
      </c>
      <c r="D8" s="104"/>
      <c r="E8" s="183"/>
      <c r="F8" s="162"/>
      <c r="G8" s="108">
        <v>180000</v>
      </c>
      <c r="H8" s="109">
        <v>0</v>
      </c>
      <c r="I8" s="108">
        <v>0</v>
      </c>
      <c r="J8" s="108">
        <f>SUM(G8)-I8</f>
        <v>180000</v>
      </c>
      <c r="K8" s="108">
        <v>0</v>
      </c>
      <c r="L8" s="108">
        <f>SUM(G8)-K8</f>
        <v>180000</v>
      </c>
      <c r="M8" s="102"/>
    </row>
    <row r="9" spans="1:15" s="111" customFormat="1" ht="69.75" outlineLevel="1">
      <c r="A9" s="103"/>
      <c r="B9" s="104" t="s">
        <v>72</v>
      </c>
      <c r="C9" s="182">
        <v>45296</v>
      </c>
      <c r="D9" s="104"/>
      <c r="E9" s="183"/>
      <c r="F9" s="162"/>
      <c r="G9" s="108">
        <v>15000</v>
      </c>
      <c r="H9" s="109">
        <v>0</v>
      </c>
      <c r="I9" s="108">
        <v>0</v>
      </c>
      <c r="J9" s="108">
        <f>SUM(G9)-I9</f>
        <v>15000</v>
      </c>
      <c r="K9" s="108">
        <v>0</v>
      </c>
      <c r="L9" s="108">
        <f>SUM(G9)-K9</f>
        <v>15000</v>
      </c>
      <c r="M9" s="224"/>
      <c r="N9" s="225"/>
      <c r="O9" s="225"/>
    </row>
    <row r="10" spans="1:12" s="102" customFormat="1" ht="46.5" outlineLevel="1">
      <c r="A10" s="97" t="s">
        <v>15</v>
      </c>
      <c r="B10" s="98" t="s">
        <v>29</v>
      </c>
      <c r="C10" s="184"/>
      <c r="D10" s="99"/>
      <c r="E10" s="97"/>
      <c r="F10" s="100"/>
      <c r="G10" s="101">
        <f aca="true" t="shared" si="1" ref="G10:L10">SUM(G11:G14)</f>
        <v>185000</v>
      </c>
      <c r="H10" s="101">
        <f t="shared" si="1"/>
        <v>0</v>
      </c>
      <c r="I10" s="101">
        <f t="shared" si="1"/>
        <v>0</v>
      </c>
      <c r="J10" s="101">
        <f t="shared" si="1"/>
        <v>185000</v>
      </c>
      <c r="K10" s="101">
        <f t="shared" si="1"/>
        <v>0</v>
      </c>
      <c r="L10" s="101">
        <f t="shared" si="1"/>
        <v>185000</v>
      </c>
    </row>
    <row r="11" spans="2:32" s="185" customFormat="1" ht="48" outlineLevel="1">
      <c r="B11" s="185" t="s">
        <v>73</v>
      </c>
      <c r="C11" s="182">
        <v>45422</v>
      </c>
      <c r="E11" s="183"/>
      <c r="F11" s="162"/>
      <c r="G11" s="63">
        <v>50000</v>
      </c>
      <c r="H11" s="109">
        <v>0</v>
      </c>
      <c r="I11" s="108">
        <v>0</v>
      </c>
      <c r="J11" s="108">
        <f>SUM(G11)-I11</f>
        <v>50000</v>
      </c>
      <c r="K11" s="108">
        <v>0</v>
      </c>
      <c r="L11" s="108">
        <f>SUM(G11)-K11</f>
        <v>50000</v>
      </c>
      <c r="M11" s="186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</row>
    <row r="12" spans="1:32" s="160" customFormat="1" ht="72" outlineLevel="1">
      <c r="A12" s="106"/>
      <c r="B12" s="185" t="s">
        <v>74</v>
      </c>
      <c r="C12" s="182" t="s">
        <v>76</v>
      </c>
      <c r="D12" s="161"/>
      <c r="E12" s="183"/>
      <c r="F12" s="162"/>
      <c r="G12" s="63">
        <v>25000</v>
      </c>
      <c r="H12" s="109">
        <v>0</v>
      </c>
      <c r="I12" s="108">
        <v>0</v>
      </c>
      <c r="J12" s="108">
        <f>SUM(G12)-I12</f>
        <v>25000</v>
      </c>
      <c r="K12" s="108">
        <v>0</v>
      </c>
      <c r="L12" s="108">
        <f>SUM(G12)-K12</f>
        <v>25000</v>
      </c>
      <c r="M12" s="188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</row>
    <row r="13" spans="1:32" s="160" customFormat="1" ht="48.75" customHeight="1" outlineLevel="1">
      <c r="A13" s="106"/>
      <c r="B13" s="185" t="s">
        <v>64</v>
      </c>
      <c r="C13" s="182">
        <v>45507</v>
      </c>
      <c r="D13" s="161"/>
      <c r="E13" s="183"/>
      <c r="F13" s="162"/>
      <c r="G13" s="63">
        <v>40000</v>
      </c>
      <c r="H13" s="108">
        <v>0</v>
      </c>
      <c r="I13" s="108">
        <v>0</v>
      </c>
      <c r="J13" s="108">
        <f>SUM(G13)-I13</f>
        <v>40000</v>
      </c>
      <c r="K13" s="108">
        <v>0</v>
      </c>
      <c r="L13" s="108">
        <f>SUM(G13)-K13</f>
        <v>40000</v>
      </c>
      <c r="M13" s="188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</row>
    <row r="14" spans="1:32" s="160" customFormat="1" ht="48" outlineLevel="1">
      <c r="A14" s="106"/>
      <c r="B14" s="185" t="s">
        <v>65</v>
      </c>
      <c r="C14" s="182">
        <v>45507</v>
      </c>
      <c r="D14" s="161"/>
      <c r="E14" s="183"/>
      <c r="F14" s="162"/>
      <c r="G14" s="63">
        <v>70000</v>
      </c>
      <c r="H14" s="109">
        <v>0</v>
      </c>
      <c r="I14" s="108">
        <v>0</v>
      </c>
      <c r="J14" s="108">
        <f>SUM(G14)-I14</f>
        <v>70000</v>
      </c>
      <c r="K14" s="108">
        <v>0</v>
      </c>
      <c r="L14" s="108">
        <f>SUM(G14)-K14</f>
        <v>70000</v>
      </c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1:12" s="14" customFormat="1" ht="69.75" outlineLevel="1">
      <c r="A15" s="10" t="s">
        <v>16</v>
      </c>
      <c r="B15" s="11" t="s">
        <v>37</v>
      </c>
      <c r="C15" s="10"/>
      <c r="D15" s="10"/>
      <c r="E15" s="10"/>
      <c r="F15" s="12"/>
      <c r="G15" s="13">
        <f aca="true" t="shared" si="2" ref="G15:L15">SUM(G16)</f>
        <v>29920</v>
      </c>
      <c r="H15" s="13">
        <f t="shared" si="2"/>
        <v>29920</v>
      </c>
      <c r="I15" s="13">
        <f t="shared" si="2"/>
        <v>24020</v>
      </c>
      <c r="J15" s="13">
        <f t="shared" si="2"/>
        <v>5900</v>
      </c>
      <c r="K15" s="13">
        <f t="shared" si="2"/>
        <v>24020</v>
      </c>
      <c r="L15" s="13">
        <f t="shared" si="2"/>
        <v>5900</v>
      </c>
    </row>
    <row r="16" spans="1:13" s="72" customFormat="1" ht="69.75" outlineLevel="1">
      <c r="A16" s="66"/>
      <c r="B16" s="68" t="s">
        <v>123</v>
      </c>
      <c r="C16" s="66" t="s">
        <v>124</v>
      </c>
      <c r="D16" s="66"/>
      <c r="E16" s="66" t="s">
        <v>158</v>
      </c>
      <c r="F16" s="1" t="s">
        <v>159</v>
      </c>
      <c r="G16" s="190">
        <v>29920</v>
      </c>
      <c r="H16" s="26">
        <v>29920</v>
      </c>
      <c r="I16" s="23">
        <v>24020</v>
      </c>
      <c r="J16" s="23">
        <f>SUM(G16)-I16</f>
        <v>5900</v>
      </c>
      <c r="K16" s="23">
        <v>24020</v>
      </c>
      <c r="L16" s="23">
        <f>SUM(G16)-K16</f>
        <v>5900</v>
      </c>
      <c r="M16" s="191" t="s">
        <v>163</v>
      </c>
    </row>
    <row r="17" spans="1:32" s="119" customFormat="1" ht="23.25" outlineLevel="1">
      <c r="A17" s="112"/>
      <c r="B17" s="112" t="s">
        <v>27</v>
      </c>
      <c r="C17" s="113"/>
      <c r="D17" s="114"/>
      <c r="E17" s="115"/>
      <c r="F17" s="175"/>
      <c r="G17" s="117">
        <f aca="true" t="shared" si="3" ref="G17:L17">SUM(G6)+G10+G15</f>
        <v>424920</v>
      </c>
      <c r="H17" s="117">
        <f t="shared" si="3"/>
        <v>29920</v>
      </c>
      <c r="I17" s="117">
        <f t="shared" si="3"/>
        <v>24020</v>
      </c>
      <c r="J17" s="117">
        <f t="shared" si="3"/>
        <v>400900</v>
      </c>
      <c r="K17" s="117">
        <f t="shared" si="3"/>
        <v>24020</v>
      </c>
      <c r="L17" s="117">
        <f t="shared" si="3"/>
        <v>400900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1:13" s="111" customFormat="1" ht="46.5" outlineLevel="1">
      <c r="A18" s="163" t="s">
        <v>17</v>
      </c>
      <c r="B18" s="98" t="s">
        <v>46</v>
      </c>
      <c r="C18" s="164"/>
      <c r="D18" s="98"/>
      <c r="E18" s="98"/>
      <c r="F18" s="165"/>
      <c r="G18" s="192">
        <f aca="true" t="shared" si="4" ref="G18:L18">SUM(G19)</f>
        <v>145000</v>
      </c>
      <c r="H18" s="192">
        <f t="shared" si="4"/>
        <v>0</v>
      </c>
      <c r="I18" s="192">
        <f t="shared" si="4"/>
        <v>0</v>
      </c>
      <c r="J18" s="192">
        <f t="shared" si="4"/>
        <v>145000</v>
      </c>
      <c r="K18" s="192">
        <f t="shared" si="4"/>
        <v>0</v>
      </c>
      <c r="L18" s="192">
        <f t="shared" si="4"/>
        <v>145000</v>
      </c>
      <c r="M18" s="102"/>
    </row>
    <row r="19" spans="1:13" s="111" customFormat="1" ht="46.5" outlineLevel="1">
      <c r="A19" s="103"/>
      <c r="B19" s="104" t="s">
        <v>122</v>
      </c>
      <c r="C19" s="182" t="s">
        <v>126</v>
      </c>
      <c r="D19" s="104"/>
      <c r="E19" s="185"/>
      <c r="F19" s="162"/>
      <c r="G19" s="63">
        <v>145000</v>
      </c>
      <c r="H19" s="109">
        <v>0</v>
      </c>
      <c r="I19" s="108">
        <v>0</v>
      </c>
      <c r="J19" s="108">
        <f>SUM(G19)-I19</f>
        <v>145000</v>
      </c>
      <c r="K19" s="108">
        <v>0</v>
      </c>
      <c r="L19" s="108">
        <f>SUM(G19)-K19</f>
        <v>145000</v>
      </c>
      <c r="M19" s="102"/>
    </row>
    <row r="20" spans="1:32" ht="23.25" outlineLevel="1">
      <c r="A20" s="112"/>
      <c r="B20" s="112" t="s">
        <v>31</v>
      </c>
      <c r="C20" s="193"/>
      <c r="D20" s="193"/>
      <c r="E20" s="194"/>
      <c r="F20" s="195"/>
      <c r="G20" s="117">
        <f aca="true" t="shared" si="5" ref="G20:L20">SUM(G18:G18)</f>
        <v>145000</v>
      </c>
      <c r="H20" s="117">
        <f t="shared" si="5"/>
        <v>0</v>
      </c>
      <c r="I20" s="117">
        <f t="shared" si="5"/>
        <v>0</v>
      </c>
      <c r="J20" s="117">
        <f t="shared" si="5"/>
        <v>145000</v>
      </c>
      <c r="K20" s="117">
        <f t="shared" si="5"/>
        <v>0</v>
      </c>
      <c r="L20" s="117">
        <f t="shared" si="5"/>
        <v>145000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</row>
    <row r="21" spans="1:32" s="119" customFormat="1" ht="23.25">
      <c r="A21" s="222" t="s">
        <v>25</v>
      </c>
      <c r="B21" s="222"/>
      <c r="C21" s="131"/>
      <c r="D21" s="131"/>
      <c r="E21" s="180"/>
      <c r="F21" s="180"/>
      <c r="G21" s="133">
        <f aca="true" t="shared" si="6" ref="G21:L21">SUM(G17)+G20</f>
        <v>569920</v>
      </c>
      <c r="H21" s="133">
        <f t="shared" si="6"/>
        <v>29920</v>
      </c>
      <c r="I21" s="133">
        <f t="shared" si="6"/>
        <v>24020</v>
      </c>
      <c r="J21" s="133">
        <f t="shared" si="6"/>
        <v>545900</v>
      </c>
      <c r="K21" s="133">
        <f t="shared" si="6"/>
        <v>24020</v>
      </c>
      <c r="L21" s="133">
        <f t="shared" si="6"/>
        <v>545900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23.25">
      <c r="A22" s="134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</row>
    <row r="23" spans="1:32" ht="23.25">
      <c r="A23" s="134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</row>
    <row r="24" spans="1:32" ht="23.25">
      <c r="A24" s="134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</row>
    <row r="25" spans="1:32" ht="23.25">
      <c r="A25" s="134"/>
      <c r="F25" s="137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</row>
    <row r="26" spans="1:32" ht="23.25">
      <c r="A26" s="134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</row>
    <row r="27" spans="1:32" ht="23.25">
      <c r="A27" s="134"/>
      <c r="F27" s="138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</row>
    <row r="28" spans="1:32" ht="23.25">
      <c r="A28" s="134"/>
      <c r="F28" s="137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</row>
  </sheetData>
  <sheetProtection/>
  <mergeCells count="5">
    <mergeCell ref="A21:B21"/>
    <mergeCell ref="A3:L3"/>
    <mergeCell ref="A1:L1"/>
    <mergeCell ref="A2:L2"/>
    <mergeCell ref="M9:O9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AF18"/>
  <sheetViews>
    <sheetView zoomScalePageLayoutView="0" workbookViewId="0" topLeftCell="A1">
      <selection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44.8515625" style="35" customWidth="1"/>
    <col min="3" max="3" width="11.140625" style="35" customWidth="1"/>
    <col min="4" max="4" width="9.7109375" style="35" customWidth="1"/>
    <col min="5" max="5" width="9.7109375" style="37" customWidth="1"/>
    <col min="6" max="6" width="9.140625" style="85" customWidth="1"/>
    <col min="7" max="7" width="15.28125" style="35" bestFit="1" customWidth="1"/>
    <col min="8" max="12" width="12.28125" style="35" customWidth="1"/>
    <col min="13" max="13" width="15.00390625" style="35" customWidth="1"/>
    <col min="14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93">
      <c r="A4" s="4" t="s">
        <v>13</v>
      </c>
      <c r="B4" s="4" t="s">
        <v>0</v>
      </c>
      <c r="C4" s="4" t="s">
        <v>44</v>
      </c>
      <c r="D4" s="4" t="s">
        <v>19</v>
      </c>
      <c r="E4" s="58" t="s">
        <v>45</v>
      </c>
      <c r="F4" s="58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s="9" customFormat="1" ht="23.25">
      <c r="A5" s="7"/>
      <c r="B5" s="7" t="s">
        <v>184</v>
      </c>
      <c r="C5" s="7"/>
      <c r="D5" s="7"/>
      <c r="E5" s="7"/>
      <c r="F5" s="59"/>
      <c r="G5" s="8"/>
      <c r="H5" s="8"/>
      <c r="I5" s="8"/>
      <c r="J5" s="8"/>
      <c r="K5" s="8"/>
      <c r="L5" s="8"/>
    </row>
    <row r="6" spans="1:12" s="14" customFormat="1" ht="23.25" outlineLevel="1">
      <c r="A6" s="10" t="s">
        <v>14</v>
      </c>
      <c r="B6" s="11" t="s">
        <v>181</v>
      </c>
      <c r="C6" s="60"/>
      <c r="D6" s="60"/>
      <c r="E6" s="10"/>
      <c r="F6" s="141"/>
      <c r="G6" s="13">
        <f aca="true" t="shared" si="0" ref="G6:L6">SUM(G7)</f>
        <v>20000</v>
      </c>
      <c r="H6" s="13">
        <f t="shared" si="0"/>
        <v>0</v>
      </c>
      <c r="I6" s="13">
        <f t="shared" si="0"/>
        <v>0</v>
      </c>
      <c r="J6" s="13">
        <f t="shared" si="0"/>
        <v>20000</v>
      </c>
      <c r="K6" s="13">
        <f t="shared" si="0"/>
        <v>0</v>
      </c>
      <c r="L6" s="13">
        <f t="shared" si="0"/>
        <v>20000</v>
      </c>
    </row>
    <row r="7" spans="1:32" s="160" customFormat="1" ht="24" outlineLevel="1">
      <c r="A7" s="106"/>
      <c r="B7" s="149" t="s">
        <v>182</v>
      </c>
      <c r="C7" s="196" t="s">
        <v>131</v>
      </c>
      <c r="D7" s="161"/>
      <c r="E7" s="106"/>
      <c r="F7" s="107"/>
      <c r="G7" s="197">
        <v>20000</v>
      </c>
      <c r="H7" s="109">
        <v>0</v>
      </c>
      <c r="I7" s="108">
        <v>0</v>
      </c>
      <c r="J7" s="108">
        <f>SUM(G7)-I7</f>
        <v>20000</v>
      </c>
      <c r="K7" s="108">
        <v>0</v>
      </c>
      <c r="L7" s="108">
        <f>SUM(G7)-K7</f>
        <v>20000</v>
      </c>
      <c r="M7" s="188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32" s="29" customFormat="1" ht="24" outlineLevel="1">
      <c r="A8" s="78" t="s">
        <v>15</v>
      </c>
      <c r="B8" s="11" t="s">
        <v>47</v>
      </c>
      <c r="C8" s="198"/>
      <c r="D8" s="11"/>
      <c r="E8" s="11"/>
      <c r="F8" s="79"/>
      <c r="G8" s="199">
        <f aca="true" t="shared" si="1" ref="G8:L8">SUM(G9)</f>
        <v>160000</v>
      </c>
      <c r="H8" s="199">
        <f t="shared" si="1"/>
        <v>0</v>
      </c>
      <c r="I8" s="199">
        <f t="shared" si="1"/>
        <v>0</v>
      </c>
      <c r="J8" s="199">
        <f t="shared" si="1"/>
        <v>160000</v>
      </c>
      <c r="K8" s="199">
        <f t="shared" si="1"/>
        <v>0</v>
      </c>
      <c r="L8" s="199">
        <f t="shared" si="1"/>
        <v>160000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s="29" customFormat="1" ht="120.75" customHeight="1" outlineLevel="1">
      <c r="A9" s="27"/>
      <c r="B9" s="38" t="s">
        <v>183</v>
      </c>
      <c r="C9" s="143">
        <v>24685</v>
      </c>
      <c r="D9" s="62"/>
      <c r="E9" s="62"/>
      <c r="F9" s="144"/>
      <c r="G9" s="40">
        <v>160000</v>
      </c>
      <c r="H9" s="18">
        <v>0</v>
      </c>
      <c r="I9" s="19">
        <v>0</v>
      </c>
      <c r="J9" s="19">
        <f>SUM(G9)-I9</f>
        <v>160000</v>
      </c>
      <c r="K9" s="19">
        <v>0</v>
      </c>
      <c r="L9" s="19">
        <f>SUM(G9)-K9</f>
        <v>160000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33" customFormat="1" ht="23.25" outlineLevel="1">
      <c r="A10" s="30"/>
      <c r="B10" s="30" t="s">
        <v>27</v>
      </c>
      <c r="C10" s="73"/>
      <c r="D10" s="73"/>
      <c r="E10" s="145"/>
      <c r="F10" s="146"/>
      <c r="G10" s="31">
        <f aca="true" t="shared" si="2" ref="G10:L10">SUM(G6)+G8</f>
        <v>180000</v>
      </c>
      <c r="H10" s="31">
        <f t="shared" si="2"/>
        <v>0</v>
      </c>
      <c r="I10" s="31">
        <f t="shared" si="2"/>
        <v>0</v>
      </c>
      <c r="J10" s="31">
        <f t="shared" si="2"/>
        <v>180000</v>
      </c>
      <c r="K10" s="31">
        <f t="shared" si="2"/>
        <v>0</v>
      </c>
      <c r="L10" s="31">
        <f t="shared" si="2"/>
        <v>180000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33" customFormat="1" ht="23.25">
      <c r="A11" s="219" t="s">
        <v>25</v>
      </c>
      <c r="B11" s="219"/>
      <c r="C11" s="83"/>
      <c r="D11" s="83"/>
      <c r="E11" s="181"/>
      <c r="F11" s="84"/>
      <c r="G11" s="36">
        <f aca="true" t="shared" si="3" ref="G11:L11">SUM(G10)</f>
        <v>180000</v>
      </c>
      <c r="H11" s="36">
        <f t="shared" si="3"/>
        <v>0</v>
      </c>
      <c r="I11" s="36">
        <f t="shared" si="3"/>
        <v>0</v>
      </c>
      <c r="J11" s="36">
        <f t="shared" si="3"/>
        <v>180000</v>
      </c>
      <c r="K11" s="36">
        <f t="shared" si="3"/>
        <v>0</v>
      </c>
      <c r="L11" s="36">
        <f t="shared" si="3"/>
        <v>180000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3.25">
      <c r="A12" s="3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23.25">
      <c r="A13" s="3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23.25">
      <c r="A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23.25">
      <c r="A15" s="35"/>
      <c r="F15" s="14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3.25">
      <c r="A16" s="3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23.25">
      <c r="A17" s="35"/>
      <c r="F17" s="148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23.25">
      <c r="A18" s="35"/>
      <c r="F18" s="14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</sheetData>
  <sheetProtection/>
  <mergeCells count="4">
    <mergeCell ref="A1:L1"/>
    <mergeCell ref="A2:L2"/>
    <mergeCell ref="A3:L3"/>
    <mergeCell ref="A11:B11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AF22"/>
  <sheetViews>
    <sheetView zoomScalePageLayoutView="0" workbookViewId="0" topLeftCell="A1">
      <selection activeCell="A1" sqref="A1:L2"/>
    </sheetView>
  </sheetViews>
  <sheetFormatPr defaultColWidth="11.421875" defaultRowHeight="12.75" outlineLevelRow="1"/>
  <cols>
    <col min="1" max="1" width="5.421875" style="135" bestFit="1" customWidth="1"/>
    <col min="2" max="2" width="45.28125" style="134" customWidth="1"/>
    <col min="3" max="3" width="12.00390625" style="134" customWidth="1"/>
    <col min="4" max="4" width="9.00390625" style="134" bestFit="1" customWidth="1"/>
    <col min="5" max="5" width="9.7109375" style="135" customWidth="1"/>
    <col min="6" max="6" width="9.140625" style="135" customWidth="1"/>
    <col min="7" max="7" width="15.28125" style="134" bestFit="1" customWidth="1"/>
    <col min="8" max="9" width="11.140625" style="134" customWidth="1"/>
    <col min="10" max="10" width="12.7109375" style="134" customWidth="1"/>
    <col min="11" max="11" width="11.140625" style="134" customWidth="1"/>
    <col min="12" max="12" width="13.00390625" style="134" customWidth="1"/>
    <col min="13" max="13" width="19.421875" style="134" customWidth="1"/>
    <col min="14" max="16384" width="11.421875" style="134" customWidth="1"/>
  </cols>
  <sheetData>
    <row r="1" spans="1:15" s="89" customFormat="1" ht="24">
      <c r="A1" s="226" t="s">
        <v>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88"/>
      <c r="N1" s="88"/>
      <c r="O1" s="88"/>
    </row>
    <row r="2" spans="1:15" s="89" customFormat="1" ht="24">
      <c r="A2" s="226" t="s">
        <v>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88"/>
      <c r="N2" s="88"/>
      <c r="O2" s="88"/>
    </row>
    <row r="3" spans="1:15" s="89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88"/>
      <c r="N3" s="88"/>
      <c r="O3" s="88"/>
    </row>
    <row r="4" spans="1:12" s="93" customFormat="1" ht="93">
      <c r="A4" s="90" t="s">
        <v>13</v>
      </c>
      <c r="B4" s="90" t="s">
        <v>0</v>
      </c>
      <c r="C4" s="90" t="s">
        <v>44</v>
      </c>
      <c r="D4" s="90" t="s">
        <v>19</v>
      </c>
      <c r="E4" s="91" t="s">
        <v>45</v>
      </c>
      <c r="F4" s="90" t="s">
        <v>20</v>
      </c>
      <c r="G4" s="92" t="s">
        <v>1</v>
      </c>
      <c r="H4" s="92" t="s">
        <v>2</v>
      </c>
      <c r="I4" s="92" t="s">
        <v>3</v>
      </c>
      <c r="J4" s="92" t="s">
        <v>4</v>
      </c>
      <c r="K4" s="92" t="s">
        <v>5</v>
      </c>
      <c r="L4" s="92" t="s">
        <v>6</v>
      </c>
    </row>
    <row r="5" spans="1:12" s="96" customFormat="1" ht="23.25">
      <c r="A5" s="94"/>
      <c r="B5" s="94" t="s">
        <v>39</v>
      </c>
      <c r="C5" s="94"/>
      <c r="D5" s="94"/>
      <c r="E5" s="94"/>
      <c r="F5" s="94"/>
      <c r="G5" s="95"/>
      <c r="H5" s="95"/>
      <c r="I5" s="95"/>
      <c r="J5" s="95"/>
      <c r="K5" s="95"/>
      <c r="L5" s="95"/>
    </row>
    <row r="6" spans="1:12" s="102" customFormat="1" ht="23.25" outlineLevel="1">
      <c r="A6" s="97" t="s">
        <v>14</v>
      </c>
      <c r="B6" s="98" t="s">
        <v>9</v>
      </c>
      <c r="C6" s="99"/>
      <c r="D6" s="99"/>
      <c r="E6" s="97"/>
      <c r="F6" s="100"/>
      <c r="G6" s="101">
        <f aca="true" t="shared" si="0" ref="G6:L6">SUM(G7:G7)</f>
        <v>200000</v>
      </c>
      <c r="H6" s="101">
        <f t="shared" si="0"/>
        <v>0</v>
      </c>
      <c r="I6" s="101">
        <f t="shared" si="0"/>
        <v>0</v>
      </c>
      <c r="J6" s="101">
        <f t="shared" si="0"/>
        <v>200000</v>
      </c>
      <c r="K6" s="101">
        <f t="shared" si="0"/>
        <v>0</v>
      </c>
      <c r="L6" s="101">
        <f t="shared" si="0"/>
        <v>200000</v>
      </c>
    </row>
    <row r="7" spans="1:13" s="111" customFormat="1" ht="46.5" outlineLevel="1">
      <c r="A7" s="103"/>
      <c r="B7" s="104" t="s">
        <v>66</v>
      </c>
      <c r="C7" s="105" t="s">
        <v>77</v>
      </c>
      <c r="D7" s="104"/>
      <c r="E7" s="106"/>
      <c r="F7" s="107"/>
      <c r="G7" s="108">
        <v>200000</v>
      </c>
      <c r="H7" s="109">
        <v>0</v>
      </c>
      <c r="I7" s="108">
        <v>0</v>
      </c>
      <c r="J7" s="108">
        <f>SUM(G7)-I7</f>
        <v>200000</v>
      </c>
      <c r="K7" s="108">
        <v>0</v>
      </c>
      <c r="L7" s="108">
        <f>SUM(G7)-K7</f>
        <v>200000</v>
      </c>
      <c r="M7" s="110"/>
    </row>
    <row r="8" spans="1:32" s="119" customFormat="1" ht="23.25" outlineLevel="1">
      <c r="A8" s="112"/>
      <c r="B8" s="112" t="s">
        <v>27</v>
      </c>
      <c r="C8" s="113"/>
      <c r="D8" s="114"/>
      <c r="E8" s="115"/>
      <c r="F8" s="116"/>
      <c r="G8" s="117">
        <f aca="true" t="shared" si="1" ref="G8:L8">SUM(G6)</f>
        <v>200000</v>
      </c>
      <c r="H8" s="117">
        <f t="shared" si="1"/>
        <v>0</v>
      </c>
      <c r="I8" s="117">
        <f t="shared" si="1"/>
        <v>0</v>
      </c>
      <c r="J8" s="117">
        <f t="shared" si="1"/>
        <v>200000</v>
      </c>
      <c r="K8" s="117">
        <f t="shared" si="1"/>
        <v>0</v>
      </c>
      <c r="L8" s="117">
        <f t="shared" si="1"/>
        <v>200000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12" s="111" customFormat="1" ht="46.5" outlineLevel="1">
      <c r="A9" s="103" t="s">
        <v>14</v>
      </c>
      <c r="B9" s="104" t="s">
        <v>67</v>
      </c>
      <c r="C9" s="120" t="s">
        <v>78</v>
      </c>
      <c r="D9" s="104" t="s">
        <v>203</v>
      </c>
      <c r="E9" s="106" t="s">
        <v>140</v>
      </c>
      <c r="F9" s="107"/>
      <c r="G9" s="108">
        <v>150000</v>
      </c>
      <c r="H9" s="109">
        <v>150000</v>
      </c>
      <c r="I9" s="108">
        <v>0</v>
      </c>
      <c r="J9" s="108">
        <f>SUM(G9)-I9</f>
        <v>150000</v>
      </c>
      <c r="K9" s="108">
        <v>0</v>
      </c>
      <c r="L9" s="108">
        <f>SUM(G9)-K9</f>
        <v>150000</v>
      </c>
    </row>
    <row r="10" spans="1:13" s="51" customFormat="1" ht="116.25" outlineLevel="1">
      <c r="A10" s="49" t="s">
        <v>15</v>
      </c>
      <c r="B10" s="50" t="s">
        <v>68</v>
      </c>
      <c r="C10" s="122" t="s">
        <v>79</v>
      </c>
      <c r="D10" s="50" t="s">
        <v>171</v>
      </c>
      <c r="E10" s="50" t="s">
        <v>217</v>
      </c>
      <c r="F10" s="123"/>
      <c r="G10" s="23">
        <v>30000</v>
      </c>
      <c r="H10" s="26">
        <v>30000</v>
      </c>
      <c r="I10" s="23">
        <f>3200</f>
        <v>3200</v>
      </c>
      <c r="J10" s="23">
        <f>SUM(G10)-I10</f>
        <v>26800</v>
      </c>
      <c r="K10" s="23">
        <v>0</v>
      </c>
      <c r="L10" s="23">
        <f>SUM(G10)-K10</f>
        <v>30000</v>
      </c>
      <c r="M10" s="51" t="s">
        <v>209</v>
      </c>
    </row>
    <row r="11" spans="1:13" s="51" customFormat="1" ht="46.5" outlineLevel="1">
      <c r="A11" s="49" t="s">
        <v>16</v>
      </c>
      <c r="B11" s="121" t="s">
        <v>80</v>
      </c>
      <c r="C11" s="122" t="s">
        <v>63</v>
      </c>
      <c r="D11" s="50"/>
      <c r="E11" s="50"/>
      <c r="F11" s="123"/>
      <c r="G11" s="23">
        <v>120000</v>
      </c>
      <c r="H11" s="26">
        <v>30000</v>
      </c>
      <c r="I11" s="23">
        <v>30000</v>
      </c>
      <c r="J11" s="23">
        <f>SUM(G11)-I11</f>
        <v>90000</v>
      </c>
      <c r="K11" s="23">
        <v>30000</v>
      </c>
      <c r="L11" s="23">
        <f>SUM(G11)-K11</f>
        <v>90000</v>
      </c>
      <c r="M11" s="51" t="s">
        <v>160</v>
      </c>
    </row>
    <row r="12" spans="1:12" s="111" customFormat="1" ht="23.25" outlineLevel="1">
      <c r="A12" s="103" t="s">
        <v>17</v>
      </c>
      <c r="B12" s="124" t="s">
        <v>81</v>
      </c>
      <c r="C12" s="120" t="s">
        <v>63</v>
      </c>
      <c r="D12" s="104"/>
      <c r="E12" s="104"/>
      <c r="F12" s="107"/>
      <c r="G12" s="108">
        <v>770000</v>
      </c>
      <c r="H12" s="109">
        <v>0</v>
      </c>
      <c r="I12" s="108">
        <v>0</v>
      </c>
      <c r="J12" s="108">
        <f>SUM(G12)-I12</f>
        <v>770000</v>
      </c>
      <c r="K12" s="108">
        <v>0</v>
      </c>
      <c r="L12" s="108">
        <f>SUM(G12)-K12</f>
        <v>770000</v>
      </c>
    </row>
    <row r="13" spans="1:12" s="111" customFormat="1" ht="48" outlineLevel="1">
      <c r="A13" s="103" t="s">
        <v>18</v>
      </c>
      <c r="B13" s="125" t="s">
        <v>82</v>
      </c>
      <c r="C13" s="120" t="s">
        <v>63</v>
      </c>
      <c r="D13" s="104"/>
      <c r="E13" s="104"/>
      <c r="F13" s="107"/>
      <c r="G13" s="108">
        <v>30000</v>
      </c>
      <c r="H13" s="109">
        <v>0</v>
      </c>
      <c r="I13" s="108">
        <v>0</v>
      </c>
      <c r="J13" s="108">
        <f>SUM(G13)-I13</f>
        <v>30000</v>
      </c>
      <c r="K13" s="108">
        <v>0</v>
      </c>
      <c r="L13" s="108">
        <f>SUM(G13)-K13</f>
        <v>30000</v>
      </c>
    </row>
    <row r="14" spans="1:32" s="111" customFormat="1" ht="46.5" outlineLevel="1">
      <c r="A14" s="126"/>
      <c r="B14" s="126" t="s">
        <v>28</v>
      </c>
      <c r="C14" s="127"/>
      <c r="D14" s="127"/>
      <c r="E14" s="128"/>
      <c r="F14" s="92"/>
      <c r="G14" s="129">
        <f aca="true" t="shared" si="2" ref="G14:L14">SUM(G9:G13)</f>
        <v>1100000</v>
      </c>
      <c r="H14" s="129">
        <f t="shared" si="2"/>
        <v>210000</v>
      </c>
      <c r="I14" s="129">
        <f t="shared" si="2"/>
        <v>33200</v>
      </c>
      <c r="J14" s="129">
        <f t="shared" si="2"/>
        <v>1066800</v>
      </c>
      <c r="K14" s="129">
        <f t="shared" si="2"/>
        <v>30000</v>
      </c>
      <c r="L14" s="129">
        <f t="shared" si="2"/>
        <v>1070000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1:32" s="119" customFormat="1" ht="23.25">
      <c r="A15" s="222" t="s">
        <v>25</v>
      </c>
      <c r="B15" s="222"/>
      <c r="C15" s="131"/>
      <c r="D15" s="131"/>
      <c r="E15" s="132"/>
      <c r="F15" s="132"/>
      <c r="G15" s="133">
        <f aca="true" t="shared" si="3" ref="G15:L15">SUM(G8)+G14</f>
        <v>1300000</v>
      </c>
      <c r="H15" s="133">
        <f t="shared" si="3"/>
        <v>210000</v>
      </c>
      <c r="I15" s="133">
        <f t="shared" si="3"/>
        <v>33200</v>
      </c>
      <c r="J15" s="133">
        <f t="shared" si="3"/>
        <v>1266800</v>
      </c>
      <c r="K15" s="133">
        <f t="shared" si="3"/>
        <v>30000</v>
      </c>
      <c r="L15" s="133">
        <f t="shared" si="3"/>
        <v>1270000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2" ht="23.25">
      <c r="A16" s="134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</row>
    <row r="17" spans="1:32" ht="23.25">
      <c r="A17" s="134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</row>
    <row r="18" spans="1:32" ht="23.25">
      <c r="A18" s="134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</row>
    <row r="19" spans="1:32" ht="23.25">
      <c r="A19" s="134"/>
      <c r="F19" s="137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</row>
    <row r="20" spans="1:32" ht="23.25">
      <c r="A20" s="134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</row>
    <row r="21" spans="1:32" ht="23.25">
      <c r="A21" s="134"/>
      <c r="F21" s="138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</row>
    <row r="22" spans="1:32" ht="23.25">
      <c r="A22" s="134"/>
      <c r="F22" s="137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</row>
  </sheetData>
  <sheetProtection/>
  <mergeCells count="4">
    <mergeCell ref="A15:B15"/>
    <mergeCell ref="A3:L3"/>
    <mergeCell ref="A2:L2"/>
    <mergeCell ref="A1:L1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AF18"/>
  <sheetViews>
    <sheetView zoomScalePageLayoutView="0" workbookViewId="0" topLeftCell="A1">
      <selection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44.8515625" style="35" customWidth="1"/>
    <col min="3" max="3" width="11.140625" style="35" customWidth="1"/>
    <col min="4" max="4" width="9.7109375" style="35" customWidth="1"/>
    <col min="5" max="5" width="9.7109375" style="37" customWidth="1"/>
    <col min="6" max="6" width="9.140625" style="85" customWidth="1"/>
    <col min="7" max="7" width="15.28125" style="35" bestFit="1" customWidth="1"/>
    <col min="8" max="12" width="12.28125" style="35" customWidth="1"/>
    <col min="13" max="13" width="15.00390625" style="35" customWidth="1"/>
    <col min="14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93">
      <c r="A4" s="4" t="s">
        <v>13</v>
      </c>
      <c r="B4" s="4" t="s">
        <v>0</v>
      </c>
      <c r="C4" s="4" t="s">
        <v>44</v>
      </c>
      <c r="D4" s="4" t="s">
        <v>19</v>
      </c>
      <c r="E4" s="58" t="s">
        <v>45</v>
      </c>
      <c r="F4" s="58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s="9" customFormat="1" ht="23.25">
      <c r="A5" s="7"/>
      <c r="B5" s="7" t="s">
        <v>38</v>
      </c>
      <c r="C5" s="7"/>
      <c r="D5" s="7"/>
      <c r="E5" s="7"/>
      <c r="F5" s="59"/>
      <c r="G5" s="8"/>
      <c r="H5" s="8"/>
      <c r="I5" s="8"/>
      <c r="J5" s="8"/>
      <c r="K5" s="8"/>
      <c r="L5" s="8"/>
    </row>
    <row r="6" spans="1:12" s="14" customFormat="1" ht="23.25" outlineLevel="1">
      <c r="A6" s="10" t="s">
        <v>14</v>
      </c>
      <c r="B6" s="11" t="s">
        <v>7</v>
      </c>
      <c r="C6" s="60"/>
      <c r="D6" s="60"/>
      <c r="E6" s="10"/>
      <c r="F6" s="141"/>
      <c r="G6" s="13">
        <f aca="true" t="shared" si="0" ref="G6:L6">SUM(G7:G9)</f>
        <v>150000</v>
      </c>
      <c r="H6" s="13">
        <f t="shared" si="0"/>
        <v>60000</v>
      </c>
      <c r="I6" s="13">
        <f t="shared" si="0"/>
        <v>59640</v>
      </c>
      <c r="J6" s="13">
        <f t="shared" si="0"/>
        <v>90360</v>
      </c>
      <c r="K6" s="13">
        <f t="shared" si="0"/>
        <v>59640</v>
      </c>
      <c r="L6" s="13">
        <f t="shared" si="0"/>
        <v>90360</v>
      </c>
    </row>
    <row r="7" spans="1:32" s="72" customFormat="1" ht="48" outlineLevel="1">
      <c r="A7" s="66"/>
      <c r="B7" s="52" t="s">
        <v>83</v>
      </c>
      <c r="C7" s="53" t="s">
        <v>121</v>
      </c>
      <c r="D7" s="68"/>
      <c r="E7" s="66" t="s">
        <v>158</v>
      </c>
      <c r="F7" s="1" t="s">
        <v>159</v>
      </c>
      <c r="G7" s="54">
        <v>60000</v>
      </c>
      <c r="H7" s="26">
        <v>60000</v>
      </c>
      <c r="I7" s="23">
        <f>30000+29640</f>
        <v>59640</v>
      </c>
      <c r="J7" s="23">
        <f>SUM(G7)-I7</f>
        <v>360</v>
      </c>
      <c r="K7" s="23">
        <f>30000+29640</f>
        <v>59640</v>
      </c>
      <c r="L7" s="23">
        <f>SUM(G7)-K7</f>
        <v>360</v>
      </c>
      <c r="M7" s="142" t="s">
        <v>162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1:32" s="29" customFormat="1" ht="24" outlineLevel="1">
      <c r="A8" s="27"/>
      <c r="B8" s="38" t="s">
        <v>84</v>
      </c>
      <c r="C8" s="143">
        <v>24473</v>
      </c>
      <c r="D8" s="62"/>
      <c r="E8" s="62"/>
      <c r="F8" s="144"/>
      <c r="G8" s="40">
        <v>40000</v>
      </c>
      <c r="H8" s="18">
        <v>0</v>
      </c>
      <c r="I8" s="19">
        <v>0</v>
      </c>
      <c r="J8" s="19">
        <f>SUM(G8)-I8</f>
        <v>40000</v>
      </c>
      <c r="K8" s="19">
        <v>0</v>
      </c>
      <c r="L8" s="19">
        <f>SUM(G8)-K8</f>
        <v>40000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s="29" customFormat="1" ht="48" outlineLevel="1">
      <c r="A9" s="27"/>
      <c r="B9" s="38" t="s">
        <v>85</v>
      </c>
      <c r="C9" s="39" t="s">
        <v>86</v>
      </c>
      <c r="D9" s="62" t="s">
        <v>190</v>
      </c>
      <c r="E9" s="62"/>
      <c r="F9" s="144"/>
      <c r="G9" s="40">
        <v>50000</v>
      </c>
      <c r="H9" s="18">
        <v>0</v>
      </c>
      <c r="I9" s="19">
        <v>0</v>
      </c>
      <c r="J9" s="19">
        <f>SUM(G9)-I9</f>
        <v>50000</v>
      </c>
      <c r="K9" s="19">
        <v>0</v>
      </c>
      <c r="L9" s="19">
        <f>SUM(G9)-K9</f>
        <v>50000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33" customFormat="1" ht="23.25" outlineLevel="1">
      <c r="A10" s="30"/>
      <c r="B10" s="30" t="s">
        <v>27</v>
      </c>
      <c r="C10" s="73"/>
      <c r="D10" s="73"/>
      <c r="E10" s="145"/>
      <c r="F10" s="146"/>
      <c r="G10" s="31">
        <f aca="true" t="shared" si="1" ref="G10:L10">SUM(G6)</f>
        <v>150000</v>
      </c>
      <c r="H10" s="31">
        <f t="shared" si="1"/>
        <v>60000</v>
      </c>
      <c r="I10" s="31">
        <f t="shared" si="1"/>
        <v>59640</v>
      </c>
      <c r="J10" s="31">
        <f t="shared" si="1"/>
        <v>90360</v>
      </c>
      <c r="K10" s="31">
        <f t="shared" si="1"/>
        <v>59640</v>
      </c>
      <c r="L10" s="31">
        <f t="shared" si="1"/>
        <v>90360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33" customFormat="1" ht="23.25">
      <c r="A11" s="219" t="s">
        <v>25</v>
      </c>
      <c r="B11" s="219"/>
      <c r="C11" s="83"/>
      <c r="D11" s="83"/>
      <c r="E11" s="139"/>
      <c r="F11" s="84"/>
      <c r="G11" s="36">
        <f aca="true" t="shared" si="2" ref="G11:L11">SUM(G10)</f>
        <v>150000</v>
      </c>
      <c r="H11" s="36">
        <f t="shared" si="2"/>
        <v>60000</v>
      </c>
      <c r="I11" s="36">
        <f t="shared" si="2"/>
        <v>59640</v>
      </c>
      <c r="J11" s="36">
        <f t="shared" si="2"/>
        <v>90360</v>
      </c>
      <c r="K11" s="36">
        <f t="shared" si="2"/>
        <v>59640</v>
      </c>
      <c r="L11" s="36">
        <f t="shared" si="2"/>
        <v>90360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3.25">
      <c r="A12" s="3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23.25">
      <c r="A13" s="3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23.25">
      <c r="A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23.25">
      <c r="A15" s="35"/>
      <c r="F15" s="14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3.25">
      <c r="A16" s="3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23.25">
      <c r="A17" s="35"/>
      <c r="F17" s="148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23.25">
      <c r="A18" s="35"/>
      <c r="F18" s="14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</sheetData>
  <sheetProtection/>
  <mergeCells count="4">
    <mergeCell ref="A11:B11"/>
    <mergeCell ref="A1:L1"/>
    <mergeCell ref="A2:L2"/>
    <mergeCell ref="A3:L3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/>
  <dimension ref="A1:AF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37.8515625" style="35" customWidth="1"/>
    <col min="3" max="3" width="12.28125" style="35" customWidth="1"/>
    <col min="4" max="4" width="9.57421875" style="35" customWidth="1"/>
    <col min="5" max="5" width="11.57421875" style="46" bestFit="1" customWidth="1"/>
    <col min="6" max="6" width="10.7109375" style="46" bestFit="1" customWidth="1"/>
    <col min="7" max="7" width="15.28125" style="35" bestFit="1" customWidth="1"/>
    <col min="8" max="8" width="11.8515625" style="35" customWidth="1"/>
    <col min="9" max="9" width="13.140625" style="35" customWidth="1"/>
    <col min="10" max="10" width="13.00390625" style="35" customWidth="1"/>
    <col min="11" max="11" width="12.140625" style="35" customWidth="1"/>
    <col min="12" max="12" width="14.28125" style="35" bestFit="1" customWidth="1"/>
    <col min="13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69.75">
      <c r="A4" s="4" t="s">
        <v>13</v>
      </c>
      <c r="B4" s="4" t="s">
        <v>0</v>
      </c>
      <c r="C4" s="4" t="s">
        <v>44</v>
      </c>
      <c r="D4" s="4" t="s">
        <v>19</v>
      </c>
      <c r="E4" s="58" t="s">
        <v>45</v>
      </c>
      <c r="F4" s="4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5" s="9" customFormat="1" ht="23.25">
      <c r="A5" s="7"/>
      <c r="B5" s="7" t="s">
        <v>173</v>
      </c>
      <c r="C5" s="7"/>
      <c r="D5" s="7"/>
      <c r="E5" s="7"/>
      <c r="F5" s="7"/>
      <c r="G5" s="8"/>
      <c r="H5" s="8"/>
      <c r="I5" s="8"/>
      <c r="J5" s="8"/>
      <c r="K5" s="8"/>
      <c r="L5" s="8"/>
      <c r="O5" s="9" t="s">
        <v>49</v>
      </c>
    </row>
    <row r="6" spans="1:13" s="20" customFormat="1" ht="23.25" outlineLevel="1">
      <c r="A6" s="78" t="s">
        <v>14</v>
      </c>
      <c r="B6" s="11" t="s">
        <v>46</v>
      </c>
      <c r="C6" s="11"/>
      <c r="D6" s="11"/>
      <c r="E6" s="11"/>
      <c r="F6" s="79"/>
      <c r="G6" s="80">
        <f aca="true" t="shared" si="0" ref="G6:L6">SUM(G7:G9)</f>
        <v>420000</v>
      </c>
      <c r="H6" s="80">
        <f t="shared" si="0"/>
        <v>370000</v>
      </c>
      <c r="I6" s="80">
        <f t="shared" si="0"/>
        <v>15800</v>
      </c>
      <c r="J6" s="80">
        <f t="shared" si="0"/>
        <v>404200</v>
      </c>
      <c r="K6" s="80">
        <f t="shared" si="0"/>
        <v>15800</v>
      </c>
      <c r="L6" s="80">
        <f t="shared" si="0"/>
        <v>404200</v>
      </c>
      <c r="M6" s="14"/>
    </row>
    <row r="7" spans="1:13" s="51" customFormat="1" ht="72" outlineLevel="1">
      <c r="A7" s="49"/>
      <c r="B7" s="52" t="s">
        <v>174</v>
      </c>
      <c r="C7" s="210" t="s">
        <v>175</v>
      </c>
      <c r="D7" s="50"/>
      <c r="E7" s="68" t="s">
        <v>218</v>
      </c>
      <c r="F7" s="123"/>
      <c r="G7" s="54">
        <v>320000</v>
      </c>
      <c r="H7" s="26">
        <v>320000</v>
      </c>
      <c r="I7" s="23">
        <f>2000+13800</f>
        <v>15800</v>
      </c>
      <c r="J7" s="23">
        <f>SUM(G7)-I7</f>
        <v>304200</v>
      </c>
      <c r="K7" s="23">
        <f>2000+13800</f>
        <v>15800</v>
      </c>
      <c r="L7" s="23">
        <f>SUM(G7)-K7</f>
        <v>304200</v>
      </c>
      <c r="M7" s="56" t="s">
        <v>211</v>
      </c>
    </row>
    <row r="8" spans="1:13" s="20" customFormat="1" ht="48" outlineLevel="1">
      <c r="A8" s="15"/>
      <c r="B8" s="149" t="s">
        <v>176</v>
      </c>
      <c r="C8" s="41" t="s">
        <v>206</v>
      </c>
      <c r="D8" s="16"/>
      <c r="E8" s="62" t="s">
        <v>205</v>
      </c>
      <c r="F8" s="144"/>
      <c r="G8" s="40">
        <v>50000</v>
      </c>
      <c r="H8" s="18">
        <v>50000</v>
      </c>
      <c r="I8" s="19">
        <v>0</v>
      </c>
      <c r="J8" s="19">
        <f>SUM(G8)-I8</f>
        <v>50000</v>
      </c>
      <c r="K8" s="19">
        <v>0</v>
      </c>
      <c r="L8" s="19">
        <f>SUM(G8)-K8</f>
        <v>50000</v>
      </c>
      <c r="M8" s="14"/>
    </row>
    <row r="9" spans="1:13" s="20" customFormat="1" ht="48" outlineLevel="1">
      <c r="A9" s="15"/>
      <c r="B9" s="149" t="s">
        <v>177</v>
      </c>
      <c r="C9" s="150" t="s">
        <v>178</v>
      </c>
      <c r="D9" s="16"/>
      <c r="E9" s="62"/>
      <c r="F9" s="144"/>
      <c r="G9" s="40">
        <v>50000</v>
      </c>
      <c r="H9" s="18">
        <v>0</v>
      </c>
      <c r="I9" s="19">
        <v>0</v>
      </c>
      <c r="J9" s="19">
        <f>SUM(G9)-I9</f>
        <v>50000</v>
      </c>
      <c r="K9" s="19">
        <v>0</v>
      </c>
      <c r="L9" s="19">
        <f>SUM(G9)-K9</f>
        <v>50000</v>
      </c>
      <c r="M9" s="14"/>
    </row>
    <row r="10" spans="1:32" ht="23.25" outlineLevel="1">
      <c r="A10" s="30"/>
      <c r="B10" s="30" t="s">
        <v>31</v>
      </c>
      <c r="C10" s="76"/>
      <c r="D10" s="76"/>
      <c r="E10" s="81"/>
      <c r="F10" s="82"/>
      <c r="G10" s="31">
        <f aca="true" t="shared" si="1" ref="G10:L10">SUM(G6:G6)</f>
        <v>420000</v>
      </c>
      <c r="H10" s="31">
        <f t="shared" si="1"/>
        <v>370000</v>
      </c>
      <c r="I10" s="31">
        <f t="shared" si="1"/>
        <v>15800</v>
      </c>
      <c r="J10" s="31">
        <f t="shared" si="1"/>
        <v>404200</v>
      </c>
      <c r="K10" s="31">
        <f t="shared" si="1"/>
        <v>15800</v>
      </c>
      <c r="L10" s="31">
        <f t="shared" si="1"/>
        <v>404200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s="33" customFormat="1" ht="23.25">
      <c r="A11" s="219" t="s">
        <v>25</v>
      </c>
      <c r="B11" s="219"/>
      <c r="C11" s="83"/>
      <c r="D11" s="83"/>
      <c r="E11" s="45"/>
      <c r="F11" s="45"/>
      <c r="G11" s="36">
        <f aca="true" t="shared" si="2" ref="G11:L11">SUM(G10)</f>
        <v>420000</v>
      </c>
      <c r="H11" s="36">
        <f t="shared" si="2"/>
        <v>370000</v>
      </c>
      <c r="I11" s="36">
        <f t="shared" si="2"/>
        <v>15800</v>
      </c>
      <c r="J11" s="36">
        <f t="shared" si="2"/>
        <v>404200</v>
      </c>
      <c r="K11" s="36">
        <f t="shared" si="2"/>
        <v>15800</v>
      </c>
      <c r="L11" s="36">
        <f t="shared" si="2"/>
        <v>404200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3.25">
      <c r="A12" s="3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23.25">
      <c r="A13" s="3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23.25">
      <c r="A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23.25">
      <c r="A15" s="35"/>
      <c r="F15" s="4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3.25">
      <c r="A16" s="3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23.25">
      <c r="A17" s="35"/>
      <c r="F17" s="48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23.25">
      <c r="A18" s="35"/>
      <c r="F18" s="4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</sheetData>
  <sheetProtection/>
  <mergeCells count="4">
    <mergeCell ref="A1:L1"/>
    <mergeCell ref="A2:L2"/>
    <mergeCell ref="A3:L3"/>
    <mergeCell ref="A11:B11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F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L3"/>
    </sheetView>
  </sheetViews>
  <sheetFormatPr defaultColWidth="11.421875" defaultRowHeight="12.75" outlineLevelRow="1"/>
  <cols>
    <col min="1" max="1" width="5.421875" style="135" bestFit="1" customWidth="1"/>
    <col min="2" max="2" width="38.00390625" style="134" customWidth="1"/>
    <col min="3" max="3" width="11.140625" style="134" customWidth="1"/>
    <col min="4" max="4" width="10.421875" style="134" customWidth="1"/>
    <col min="5" max="5" width="15.57421875" style="135" customWidth="1"/>
    <col min="6" max="6" width="10.7109375" style="135" bestFit="1" customWidth="1"/>
    <col min="7" max="7" width="13.57421875" style="134" customWidth="1"/>
    <col min="8" max="8" width="12.57421875" style="134" bestFit="1" customWidth="1"/>
    <col min="9" max="9" width="11.8515625" style="134" customWidth="1"/>
    <col min="10" max="10" width="13.00390625" style="134" bestFit="1" customWidth="1"/>
    <col min="11" max="11" width="13.57421875" style="134" customWidth="1"/>
    <col min="12" max="12" width="12.8515625" style="134" customWidth="1"/>
    <col min="13" max="13" width="70.7109375" style="134" bestFit="1" customWidth="1"/>
    <col min="14" max="16384" width="11.421875" style="134" customWidth="1"/>
  </cols>
  <sheetData>
    <row r="1" spans="1:15" s="89" customFormat="1" ht="24">
      <c r="A1" s="223" t="s">
        <v>22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88"/>
      <c r="N1" s="88"/>
      <c r="O1" s="88"/>
    </row>
    <row r="2" spans="1:15" s="89" customFormat="1" ht="24">
      <c r="A2" s="223" t="s">
        <v>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88"/>
      <c r="N2" s="88"/>
      <c r="O2" s="88"/>
    </row>
    <row r="3" spans="1:15" s="89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88"/>
      <c r="N3" s="88"/>
      <c r="O3" s="88"/>
    </row>
    <row r="4" spans="1:12" s="93" customFormat="1" ht="69.75">
      <c r="A4" s="90" t="s">
        <v>13</v>
      </c>
      <c r="B4" s="90" t="s">
        <v>0</v>
      </c>
      <c r="C4" s="90" t="s">
        <v>44</v>
      </c>
      <c r="D4" s="90" t="s">
        <v>19</v>
      </c>
      <c r="E4" s="91" t="s">
        <v>45</v>
      </c>
      <c r="F4" s="90" t="s">
        <v>20</v>
      </c>
      <c r="G4" s="92" t="s">
        <v>1</v>
      </c>
      <c r="H4" s="92" t="s">
        <v>2</v>
      </c>
      <c r="I4" s="92" t="s">
        <v>3</v>
      </c>
      <c r="J4" s="92" t="s">
        <v>4</v>
      </c>
      <c r="K4" s="92" t="s">
        <v>5</v>
      </c>
      <c r="L4" s="92" t="s">
        <v>6</v>
      </c>
    </row>
    <row r="5" spans="1:12" s="96" customFormat="1" ht="23.25">
      <c r="A5" s="94"/>
      <c r="B5" s="94" t="s">
        <v>30</v>
      </c>
      <c r="C5" s="94"/>
      <c r="D5" s="94"/>
      <c r="E5" s="94"/>
      <c r="F5" s="94"/>
      <c r="G5" s="95"/>
      <c r="H5" s="95"/>
      <c r="I5" s="95"/>
      <c r="J5" s="95"/>
      <c r="K5" s="95"/>
      <c r="L5" s="95"/>
    </row>
    <row r="6" spans="1:12" s="102" customFormat="1" ht="46.5" outlineLevel="1">
      <c r="A6" s="97" t="s">
        <v>14</v>
      </c>
      <c r="B6" s="98" t="s">
        <v>29</v>
      </c>
      <c r="C6" s="99"/>
      <c r="D6" s="99"/>
      <c r="E6" s="97"/>
      <c r="F6" s="100"/>
      <c r="G6" s="101">
        <f aca="true" t="shared" si="0" ref="G6:L6">SUM(G7:G13)</f>
        <v>630000</v>
      </c>
      <c r="H6" s="101">
        <f t="shared" si="0"/>
        <v>165700</v>
      </c>
      <c r="I6" s="101">
        <f t="shared" si="0"/>
        <v>124590</v>
      </c>
      <c r="J6" s="101">
        <f t="shared" si="0"/>
        <v>505410</v>
      </c>
      <c r="K6" s="101">
        <f t="shared" si="0"/>
        <v>124590</v>
      </c>
      <c r="L6" s="101">
        <f t="shared" si="0"/>
        <v>505410</v>
      </c>
    </row>
    <row r="7" spans="1:13" s="160" customFormat="1" ht="53.25" customHeight="1" outlineLevel="1">
      <c r="A7" s="106"/>
      <c r="B7" s="38" t="s">
        <v>144</v>
      </c>
      <c r="C7" s="143">
        <v>24532</v>
      </c>
      <c r="D7" s="106" t="s">
        <v>191</v>
      </c>
      <c r="E7" s="156" t="s">
        <v>168</v>
      </c>
      <c r="F7" s="156"/>
      <c r="G7" s="40">
        <v>60000</v>
      </c>
      <c r="H7" s="157">
        <v>20000</v>
      </c>
      <c r="I7" s="157">
        <v>0</v>
      </c>
      <c r="J7" s="158">
        <f>SUM(G7)-I7</f>
        <v>60000</v>
      </c>
      <c r="K7" s="157">
        <v>0</v>
      </c>
      <c r="L7" s="158">
        <f>SUM(G7)-K7</f>
        <v>60000</v>
      </c>
      <c r="M7" s="159" t="s">
        <v>143</v>
      </c>
    </row>
    <row r="8" spans="1:13" s="72" customFormat="1" ht="48" outlineLevel="1">
      <c r="A8" s="66"/>
      <c r="B8" s="52" t="s">
        <v>87</v>
      </c>
      <c r="C8" s="210">
        <v>24807</v>
      </c>
      <c r="D8" s="68" t="s">
        <v>139</v>
      </c>
      <c r="F8" s="1" t="s">
        <v>159</v>
      </c>
      <c r="G8" s="54">
        <v>80000</v>
      </c>
      <c r="H8" s="211">
        <v>80000</v>
      </c>
      <c r="I8" s="190">
        <f>46550+25840</f>
        <v>72390</v>
      </c>
      <c r="J8" s="190">
        <f aca="true" t="shared" si="1" ref="J8:J13">SUM(G8)-I8</f>
        <v>7610</v>
      </c>
      <c r="K8" s="190">
        <f>46550+25840</f>
        <v>72390</v>
      </c>
      <c r="L8" s="190">
        <f aca="true" t="shared" si="2" ref="L8:L13">SUM(G8)-K8</f>
        <v>7610</v>
      </c>
      <c r="M8" s="191" t="s">
        <v>202</v>
      </c>
    </row>
    <row r="9" spans="1:13" s="160" customFormat="1" ht="69.75" outlineLevel="1">
      <c r="A9" s="106"/>
      <c r="B9" s="38" t="s">
        <v>146</v>
      </c>
      <c r="C9" s="143">
        <v>24593</v>
      </c>
      <c r="D9" s="161" t="s">
        <v>207</v>
      </c>
      <c r="E9" s="161" t="s">
        <v>223</v>
      </c>
      <c r="F9" s="107"/>
      <c r="G9" s="40">
        <v>150000</v>
      </c>
      <c r="H9" s="157">
        <v>12000</v>
      </c>
      <c r="I9" s="158">
        <v>0</v>
      </c>
      <c r="J9" s="158">
        <f t="shared" si="1"/>
        <v>150000</v>
      </c>
      <c r="K9" s="158">
        <v>0</v>
      </c>
      <c r="L9" s="158">
        <f t="shared" si="2"/>
        <v>150000</v>
      </c>
      <c r="M9" s="159" t="s">
        <v>145</v>
      </c>
    </row>
    <row r="10" spans="1:13" s="72" customFormat="1" ht="24" outlineLevel="1">
      <c r="A10" s="66"/>
      <c r="B10" s="52" t="s">
        <v>88</v>
      </c>
      <c r="C10" s="212" t="s">
        <v>90</v>
      </c>
      <c r="D10" s="68" t="s">
        <v>179</v>
      </c>
      <c r="E10" s="68" t="s">
        <v>158</v>
      </c>
      <c r="F10" s="1" t="s">
        <v>159</v>
      </c>
      <c r="G10" s="54">
        <v>70000</v>
      </c>
      <c r="H10" s="211">
        <v>53700</v>
      </c>
      <c r="I10" s="190">
        <v>52200</v>
      </c>
      <c r="J10" s="190">
        <f t="shared" si="1"/>
        <v>17800</v>
      </c>
      <c r="K10" s="190">
        <v>52200</v>
      </c>
      <c r="L10" s="190">
        <f t="shared" si="2"/>
        <v>17800</v>
      </c>
      <c r="M10" s="72" t="s">
        <v>210</v>
      </c>
    </row>
    <row r="11" spans="1:13" s="160" customFormat="1" ht="24" outlineLevel="1">
      <c r="A11" s="106"/>
      <c r="B11" s="38" t="s">
        <v>148</v>
      </c>
      <c r="C11" s="143">
        <v>24593</v>
      </c>
      <c r="D11" s="161"/>
      <c r="E11" s="161"/>
      <c r="F11" s="107"/>
      <c r="G11" s="40">
        <v>140000</v>
      </c>
      <c r="H11" s="157">
        <v>0</v>
      </c>
      <c r="I11" s="158">
        <v>0</v>
      </c>
      <c r="J11" s="158">
        <f t="shared" si="1"/>
        <v>140000</v>
      </c>
      <c r="K11" s="158">
        <v>0</v>
      </c>
      <c r="L11" s="158">
        <f t="shared" si="2"/>
        <v>140000</v>
      </c>
      <c r="M11" s="159" t="s">
        <v>147</v>
      </c>
    </row>
    <row r="12" spans="1:13" s="160" customFormat="1" ht="24" outlineLevel="1">
      <c r="A12" s="106"/>
      <c r="B12" s="38" t="s">
        <v>150</v>
      </c>
      <c r="C12" s="143">
        <v>24685</v>
      </c>
      <c r="D12" s="161"/>
      <c r="E12" s="161"/>
      <c r="F12" s="107"/>
      <c r="G12" s="40">
        <v>60000</v>
      </c>
      <c r="H12" s="157">
        <v>0</v>
      </c>
      <c r="I12" s="158">
        <v>0</v>
      </c>
      <c r="J12" s="158">
        <f t="shared" si="1"/>
        <v>60000</v>
      </c>
      <c r="K12" s="158">
        <v>0</v>
      </c>
      <c r="L12" s="158">
        <f t="shared" si="2"/>
        <v>60000</v>
      </c>
      <c r="M12" s="159" t="s">
        <v>149</v>
      </c>
    </row>
    <row r="13" spans="1:12" s="111" customFormat="1" ht="24" outlineLevel="1">
      <c r="A13" s="103"/>
      <c r="B13" s="38" t="s">
        <v>89</v>
      </c>
      <c r="C13" s="143">
        <v>24563</v>
      </c>
      <c r="D13" s="104"/>
      <c r="E13" s="104"/>
      <c r="F13" s="162"/>
      <c r="G13" s="40">
        <v>70000</v>
      </c>
      <c r="H13" s="109">
        <v>0</v>
      </c>
      <c r="I13" s="108">
        <v>0</v>
      </c>
      <c r="J13" s="108">
        <f t="shared" si="1"/>
        <v>70000</v>
      </c>
      <c r="K13" s="108">
        <v>0</v>
      </c>
      <c r="L13" s="108">
        <f t="shared" si="2"/>
        <v>70000</v>
      </c>
    </row>
    <row r="14" spans="1:32" s="169" customFormat="1" ht="23.25" outlineLevel="1">
      <c r="A14" s="163" t="s">
        <v>15</v>
      </c>
      <c r="B14" s="164" t="s">
        <v>69</v>
      </c>
      <c r="C14" s="164"/>
      <c r="D14" s="164"/>
      <c r="E14" s="163"/>
      <c r="F14" s="165"/>
      <c r="G14" s="166">
        <f aca="true" t="shared" si="3" ref="G14:L14">SUM(G15:G17)</f>
        <v>570000</v>
      </c>
      <c r="H14" s="166">
        <f t="shared" si="3"/>
        <v>570000</v>
      </c>
      <c r="I14" s="166">
        <f t="shared" si="3"/>
        <v>192000</v>
      </c>
      <c r="J14" s="166">
        <f t="shared" si="3"/>
        <v>378000</v>
      </c>
      <c r="K14" s="166">
        <f t="shared" si="3"/>
        <v>192000</v>
      </c>
      <c r="L14" s="166">
        <f t="shared" si="3"/>
        <v>378000</v>
      </c>
      <c r="M14" s="167"/>
      <c r="N14" s="168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</row>
    <row r="15" spans="1:32" s="102" customFormat="1" ht="23.25" outlineLevel="1">
      <c r="A15" s="170"/>
      <c r="B15" s="171" t="s">
        <v>91</v>
      </c>
      <c r="C15" s="171"/>
      <c r="D15" s="171"/>
      <c r="E15" s="104"/>
      <c r="F15" s="162"/>
      <c r="G15" s="108">
        <v>250000</v>
      </c>
      <c r="H15" s="109">
        <v>250000</v>
      </c>
      <c r="I15" s="108">
        <v>87000</v>
      </c>
      <c r="J15" s="108">
        <f>SUM(G15)-I15</f>
        <v>163000</v>
      </c>
      <c r="K15" s="108">
        <f>I15</f>
        <v>87000</v>
      </c>
      <c r="L15" s="108">
        <f>SUM(G15)-K15</f>
        <v>163000</v>
      </c>
      <c r="M15" s="172" t="s">
        <v>185</v>
      </c>
      <c r="N15" s="173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</row>
    <row r="16" spans="1:32" s="102" customFormat="1" ht="23.25" outlineLevel="1">
      <c r="A16" s="170"/>
      <c r="B16" s="171" t="s">
        <v>92</v>
      </c>
      <c r="C16" s="171"/>
      <c r="D16" s="171"/>
      <c r="E16" s="104"/>
      <c r="F16" s="162"/>
      <c r="G16" s="108">
        <v>100000</v>
      </c>
      <c r="H16" s="109">
        <v>100000</v>
      </c>
      <c r="I16" s="108">
        <v>45000</v>
      </c>
      <c r="J16" s="108">
        <f>SUM(G16)-I16</f>
        <v>55000</v>
      </c>
      <c r="K16" s="108">
        <f>I16</f>
        <v>45000</v>
      </c>
      <c r="L16" s="108">
        <f>SUM(G16)-K16</f>
        <v>55000</v>
      </c>
      <c r="M16" s="172" t="s">
        <v>186</v>
      </c>
      <c r="N16" s="173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</row>
    <row r="17" spans="1:32" s="111" customFormat="1" ht="116.25" outlineLevel="1">
      <c r="A17" s="103"/>
      <c r="B17" s="104" t="s">
        <v>93</v>
      </c>
      <c r="C17" s="104" t="s">
        <v>156</v>
      </c>
      <c r="D17" s="104"/>
      <c r="E17" s="104" t="s">
        <v>140</v>
      </c>
      <c r="F17" s="162"/>
      <c r="G17" s="108">
        <v>220000</v>
      </c>
      <c r="H17" s="109">
        <v>220000</v>
      </c>
      <c r="I17" s="108">
        <v>60000</v>
      </c>
      <c r="J17" s="108">
        <f>SUM(G17)-I17</f>
        <v>160000</v>
      </c>
      <c r="K17" s="108">
        <f>I17</f>
        <v>60000</v>
      </c>
      <c r="L17" s="108">
        <f>SUM(G17)-K17</f>
        <v>160000</v>
      </c>
      <c r="M17" s="130"/>
      <c r="N17" s="174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</row>
    <row r="18" spans="1:32" s="119" customFormat="1" ht="23.25" outlineLevel="1">
      <c r="A18" s="112"/>
      <c r="B18" s="112" t="s">
        <v>27</v>
      </c>
      <c r="C18" s="114"/>
      <c r="D18" s="114"/>
      <c r="E18" s="115"/>
      <c r="F18" s="175"/>
      <c r="G18" s="117">
        <f aca="true" t="shared" si="4" ref="G18:L18">SUM(G6)+G14</f>
        <v>1200000</v>
      </c>
      <c r="H18" s="117">
        <f t="shared" si="4"/>
        <v>735700</v>
      </c>
      <c r="I18" s="117">
        <f t="shared" si="4"/>
        <v>316590</v>
      </c>
      <c r="J18" s="117">
        <f t="shared" si="4"/>
        <v>883410</v>
      </c>
      <c r="K18" s="117">
        <f t="shared" si="4"/>
        <v>316590</v>
      </c>
      <c r="L18" s="117">
        <f t="shared" si="4"/>
        <v>883410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1:32" s="119" customFormat="1" ht="23.25">
      <c r="A19" s="222" t="s">
        <v>25</v>
      </c>
      <c r="B19" s="222"/>
      <c r="C19" s="131"/>
      <c r="D19" s="131"/>
      <c r="E19" s="151"/>
      <c r="F19" s="151"/>
      <c r="G19" s="133">
        <f aca="true" t="shared" si="5" ref="G19:L19">SUM(G18)</f>
        <v>1200000</v>
      </c>
      <c r="H19" s="133">
        <f t="shared" si="5"/>
        <v>735700</v>
      </c>
      <c r="I19" s="133">
        <f t="shared" si="5"/>
        <v>316590</v>
      </c>
      <c r="J19" s="133">
        <f t="shared" si="5"/>
        <v>883410</v>
      </c>
      <c r="K19" s="133">
        <f t="shared" si="5"/>
        <v>316590</v>
      </c>
      <c r="L19" s="133">
        <f t="shared" si="5"/>
        <v>883410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1:32" ht="23.25">
      <c r="A20" s="134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</row>
    <row r="21" spans="1:32" ht="23.25">
      <c r="A21" s="134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</row>
    <row r="22" spans="1:32" ht="23.25">
      <c r="A22" s="134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</row>
    <row r="23" spans="1:32" ht="23.25">
      <c r="A23" s="134"/>
      <c r="F23" s="137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</row>
    <row r="24" spans="1:32" ht="23.25">
      <c r="A24" s="134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</row>
    <row r="25" spans="1:32" ht="23.25">
      <c r="A25" s="134"/>
      <c r="F25" s="138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</row>
    <row r="26" spans="1:32" ht="23.25">
      <c r="A26" s="134"/>
      <c r="F26" s="137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</row>
  </sheetData>
  <sheetProtection/>
  <mergeCells count="4">
    <mergeCell ref="A19:B19"/>
    <mergeCell ref="A3:L3"/>
    <mergeCell ref="A1:L1"/>
    <mergeCell ref="A2:L2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AF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37.8515625" style="35" customWidth="1"/>
    <col min="3" max="3" width="11.140625" style="35" customWidth="1"/>
    <col min="4" max="4" width="9.57421875" style="35" customWidth="1"/>
    <col min="5" max="5" width="11.57421875" style="46" bestFit="1" customWidth="1"/>
    <col min="6" max="6" width="10.7109375" style="46" bestFit="1" customWidth="1"/>
    <col min="7" max="7" width="15.28125" style="35" bestFit="1" customWidth="1"/>
    <col min="8" max="8" width="11.8515625" style="35" customWidth="1"/>
    <col min="9" max="9" width="13.140625" style="35" customWidth="1"/>
    <col min="10" max="10" width="13.00390625" style="35" customWidth="1"/>
    <col min="11" max="11" width="12.140625" style="35" customWidth="1"/>
    <col min="12" max="12" width="14.28125" style="35" bestFit="1" customWidth="1"/>
    <col min="13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69.75">
      <c r="A4" s="4" t="s">
        <v>13</v>
      </c>
      <c r="B4" s="4" t="s">
        <v>0</v>
      </c>
      <c r="C4" s="4" t="s">
        <v>44</v>
      </c>
      <c r="D4" s="4" t="s">
        <v>19</v>
      </c>
      <c r="E4" s="58" t="s">
        <v>45</v>
      </c>
      <c r="F4" s="4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5" s="9" customFormat="1" ht="23.25">
      <c r="A5" s="7"/>
      <c r="B5" s="7" t="s">
        <v>41</v>
      </c>
      <c r="C5" s="7"/>
      <c r="D5" s="7"/>
      <c r="E5" s="7"/>
      <c r="F5" s="7"/>
      <c r="G5" s="8"/>
      <c r="H5" s="8"/>
      <c r="I5" s="8"/>
      <c r="J5" s="8"/>
      <c r="K5" s="8"/>
      <c r="L5" s="8"/>
      <c r="O5" s="9" t="s">
        <v>49</v>
      </c>
    </row>
    <row r="6" spans="1:13" s="20" customFormat="1" ht="23.25" outlineLevel="1">
      <c r="A6" s="78" t="s">
        <v>14</v>
      </c>
      <c r="B6" s="11" t="s">
        <v>46</v>
      </c>
      <c r="C6" s="11"/>
      <c r="D6" s="11"/>
      <c r="E6" s="11"/>
      <c r="F6" s="79"/>
      <c r="G6" s="80">
        <f aca="true" t="shared" si="0" ref="G6:L6">SUM(G7:G7)</f>
        <v>30000</v>
      </c>
      <c r="H6" s="80">
        <f t="shared" si="0"/>
        <v>0</v>
      </c>
      <c r="I6" s="80">
        <f t="shared" si="0"/>
        <v>0</v>
      </c>
      <c r="J6" s="80">
        <f t="shared" si="0"/>
        <v>30000</v>
      </c>
      <c r="K6" s="80">
        <f t="shared" si="0"/>
        <v>0</v>
      </c>
      <c r="L6" s="80">
        <f t="shared" si="0"/>
        <v>30000</v>
      </c>
      <c r="M6" s="14"/>
    </row>
    <row r="7" spans="1:13" s="20" customFormat="1" ht="48" outlineLevel="1">
      <c r="A7" s="15"/>
      <c r="B7" s="38" t="s">
        <v>32</v>
      </c>
      <c r="C7" s="143">
        <v>24624</v>
      </c>
      <c r="D7" s="16"/>
      <c r="E7" s="62"/>
      <c r="F7" s="144"/>
      <c r="G7" s="40">
        <v>30000</v>
      </c>
      <c r="H7" s="18">
        <v>0</v>
      </c>
      <c r="I7" s="19">
        <v>0</v>
      </c>
      <c r="J7" s="19">
        <f>SUM(G7)-I7</f>
        <v>30000</v>
      </c>
      <c r="K7" s="19">
        <v>0</v>
      </c>
      <c r="L7" s="19">
        <f>SUM(G7)-K7</f>
        <v>30000</v>
      </c>
      <c r="M7" s="14"/>
    </row>
    <row r="8" spans="1:32" ht="23.25" outlineLevel="1">
      <c r="A8" s="30"/>
      <c r="B8" s="30" t="s">
        <v>31</v>
      </c>
      <c r="C8" s="76"/>
      <c r="D8" s="76"/>
      <c r="E8" s="81"/>
      <c r="F8" s="82"/>
      <c r="G8" s="31">
        <f aca="true" t="shared" si="1" ref="G8:L8">SUM(G6:G6)</f>
        <v>30000</v>
      </c>
      <c r="H8" s="31">
        <f t="shared" si="1"/>
        <v>0</v>
      </c>
      <c r="I8" s="31">
        <f t="shared" si="1"/>
        <v>0</v>
      </c>
      <c r="J8" s="31">
        <f t="shared" si="1"/>
        <v>30000</v>
      </c>
      <c r="K8" s="31">
        <f t="shared" si="1"/>
        <v>0</v>
      </c>
      <c r="L8" s="31">
        <f t="shared" si="1"/>
        <v>30000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s="33" customFormat="1" ht="23.25">
      <c r="A9" s="219" t="s">
        <v>25</v>
      </c>
      <c r="B9" s="219"/>
      <c r="C9" s="83"/>
      <c r="D9" s="83"/>
      <c r="E9" s="45"/>
      <c r="F9" s="45"/>
      <c r="G9" s="36">
        <f aca="true" t="shared" si="2" ref="G9:L9">SUM(G8)</f>
        <v>30000</v>
      </c>
      <c r="H9" s="36">
        <f t="shared" si="2"/>
        <v>0</v>
      </c>
      <c r="I9" s="36">
        <f t="shared" si="2"/>
        <v>0</v>
      </c>
      <c r="J9" s="36">
        <f t="shared" si="2"/>
        <v>30000</v>
      </c>
      <c r="K9" s="36">
        <f t="shared" si="2"/>
        <v>0</v>
      </c>
      <c r="L9" s="36">
        <f t="shared" si="2"/>
        <v>30000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3.25">
      <c r="A10" s="3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3.25">
      <c r="A11" s="3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23.25">
      <c r="A12" s="3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23.25">
      <c r="A13" s="35"/>
      <c r="F13" s="4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23.25">
      <c r="A14" s="3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23.25">
      <c r="A15" s="35"/>
      <c r="F15" s="48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3.25">
      <c r="A16" s="35"/>
      <c r="F16" s="47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</sheetData>
  <sheetProtection/>
  <mergeCells count="4">
    <mergeCell ref="A9:B9"/>
    <mergeCell ref="A3:L3"/>
    <mergeCell ref="A1:L1"/>
    <mergeCell ref="A2:L2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AF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L3"/>
    </sheetView>
  </sheetViews>
  <sheetFormatPr defaultColWidth="11.421875" defaultRowHeight="12.75" outlineLevelRow="1"/>
  <cols>
    <col min="1" max="1" width="5.421875" style="37" bestFit="1" customWidth="1"/>
    <col min="2" max="2" width="44.421875" style="35" customWidth="1"/>
    <col min="3" max="3" width="11.8515625" style="46" customWidth="1"/>
    <col min="4" max="5" width="9.7109375" style="46" customWidth="1"/>
    <col min="6" max="6" width="11.00390625" style="46" customWidth="1"/>
    <col min="7" max="7" width="15.28125" style="35" bestFit="1" customWidth="1"/>
    <col min="8" max="11" width="11.421875" style="35" customWidth="1"/>
    <col min="12" max="12" width="12.57421875" style="35" bestFit="1" customWidth="1"/>
    <col min="13" max="13" width="17.28125" style="35" customWidth="1"/>
    <col min="14" max="16384" width="11.421875" style="35" customWidth="1"/>
  </cols>
  <sheetData>
    <row r="1" spans="1:15" s="3" customFormat="1" ht="24">
      <c r="A1" s="220" t="s">
        <v>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"/>
      <c r="N1" s="2"/>
      <c r="O1" s="2"/>
    </row>
    <row r="2" spans="1:15" s="3" customFormat="1" ht="24">
      <c r="A2" s="220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"/>
      <c r="N2" s="2"/>
      <c r="O2" s="2"/>
    </row>
    <row r="3" spans="1:15" s="3" customFormat="1" ht="24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"/>
      <c r="N3" s="2"/>
      <c r="O3" s="2"/>
    </row>
    <row r="4" spans="1:12" s="6" customFormat="1" ht="70.5" customHeight="1">
      <c r="A4" s="4" t="s">
        <v>13</v>
      </c>
      <c r="B4" s="4" t="s">
        <v>0</v>
      </c>
      <c r="C4" s="4" t="s">
        <v>44</v>
      </c>
      <c r="D4" s="4" t="s">
        <v>19</v>
      </c>
      <c r="E4" s="4" t="s">
        <v>45</v>
      </c>
      <c r="F4" s="4" t="s">
        <v>20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s="9" customFormat="1" ht="23.25">
      <c r="A5" s="7"/>
      <c r="B5" s="7" t="s">
        <v>21</v>
      </c>
      <c r="C5" s="7"/>
      <c r="D5" s="7"/>
      <c r="E5" s="7"/>
      <c r="F5" s="7"/>
      <c r="G5" s="8"/>
      <c r="H5" s="8"/>
      <c r="I5" s="8"/>
      <c r="J5" s="8"/>
      <c r="K5" s="8"/>
      <c r="L5" s="8"/>
    </row>
    <row r="6" spans="1:12" s="14" customFormat="1" ht="23.25" outlineLevel="1">
      <c r="A6" s="10" t="s">
        <v>14</v>
      </c>
      <c r="B6" s="11" t="s">
        <v>33</v>
      </c>
      <c r="C6" s="10"/>
      <c r="D6" s="10"/>
      <c r="E6" s="10"/>
      <c r="F6" s="12"/>
      <c r="G6" s="13">
        <f aca="true" t="shared" si="0" ref="G6:L6">SUM(G7:G8)</f>
        <v>170000</v>
      </c>
      <c r="H6" s="13">
        <f t="shared" si="0"/>
        <v>107400</v>
      </c>
      <c r="I6" s="13">
        <f t="shared" si="0"/>
        <v>104167</v>
      </c>
      <c r="J6" s="13">
        <f t="shared" si="0"/>
        <v>65833</v>
      </c>
      <c r="K6" s="13">
        <f t="shared" si="0"/>
        <v>104167</v>
      </c>
      <c r="L6" s="13">
        <f t="shared" si="0"/>
        <v>65833</v>
      </c>
    </row>
    <row r="7" spans="1:13" s="51" customFormat="1" ht="93" outlineLevel="1">
      <c r="A7" s="49"/>
      <c r="B7" s="52" t="s">
        <v>135</v>
      </c>
      <c r="C7" s="53" t="s">
        <v>97</v>
      </c>
      <c r="D7" s="50" t="s">
        <v>136</v>
      </c>
      <c r="E7" s="50" t="s">
        <v>158</v>
      </c>
      <c r="F7" s="55" t="s">
        <v>159</v>
      </c>
      <c r="G7" s="54">
        <v>110000</v>
      </c>
      <c r="H7" s="26">
        <v>107400</v>
      </c>
      <c r="I7" s="23">
        <f>32000+15000+21517+11650+24000</f>
        <v>104167</v>
      </c>
      <c r="J7" s="23">
        <f>SUM(G7)-I7</f>
        <v>5833</v>
      </c>
      <c r="K7" s="23">
        <f>32000+15000+21517+11650+24000</f>
        <v>104167</v>
      </c>
      <c r="L7" s="23">
        <f>SUM(G7)-K7</f>
        <v>5833</v>
      </c>
      <c r="M7" s="56" t="s">
        <v>201</v>
      </c>
    </row>
    <row r="8" spans="1:12" s="20" customFormat="1" ht="48" outlineLevel="1">
      <c r="A8" s="15"/>
      <c r="B8" s="38" t="s">
        <v>94</v>
      </c>
      <c r="C8" s="39" t="s">
        <v>98</v>
      </c>
      <c r="D8" s="15"/>
      <c r="E8" s="15"/>
      <c r="F8" s="17"/>
      <c r="G8" s="40">
        <v>60000</v>
      </c>
      <c r="H8" s="18">
        <v>0</v>
      </c>
      <c r="I8" s="19">
        <v>0</v>
      </c>
      <c r="J8" s="19">
        <f>SUM(G8)-I8</f>
        <v>60000</v>
      </c>
      <c r="K8" s="19">
        <v>0</v>
      </c>
      <c r="L8" s="19">
        <f>SUM(G8)-K8</f>
        <v>60000</v>
      </c>
    </row>
    <row r="9" spans="1:12" s="14" customFormat="1" ht="23.25" outlineLevel="1">
      <c r="A9" s="10" t="s">
        <v>15</v>
      </c>
      <c r="B9" s="11" t="s">
        <v>8</v>
      </c>
      <c r="C9" s="10"/>
      <c r="D9" s="10"/>
      <c r="E9" s="10"/>
      <c r="F9" s="12"/>
      <c r="G9" s="13">
        <f aca="true" t="shared" si="1" ref="G9:L9">SUM(G10:G10)</f>
        <v>12000</v>
      </c>
      <c r="H9" s="13">
        <f t="shared" si="1"/>
        <v>0</v>
      </c>
      <c r="I9" s="13">
        <f t="shared" si="1"/>
        <v>0</v>
      </c>
      <c r="J9" s="13">
        <f t="shared" si="1"/>
        <v>12000</v>
      </c>
      <c r="K9" s="13">
        <f t="shared" si="1"/>
        <v>0</v>
      </c>
      <c r="L9" s="13">
        <f t="shared" si="1"/>
        <v>12000</v>
      </c>
    </row>
    <row r="10" spans="2:32" s="22" customFormat="1" ht="54" customHeight="1" outlineLevel="1">
      <c r="B10" s="38" t="s">
        <v>95</v>
      </c>
      <c r="C10" s="39" t="s">
        <v>99</v>
      </c>
      <c r="D10" s="21"/>
      <c r="E10" s="15"/>
      <c r="F10" s="17"/>
      <c r="G10" s="40">
        <v>12000</v>
      </c>
      <c r="H10" s="18">
        <v>0</v>
      </c>
      <c r="I10" s="19">
        <v>0</v>
      </c>
      <c r="J10" s="19">
        <f>SUM(G10)-I10</f>
        <v>12000</v>
      </c>
      <c r="K10" s="19">
        <v>0</v>
      </c>
      <c r="L10" s="19">
        <f>SUM(G10)-K10</f>
        <v>12000</v>
      </c>
      <c r="M10" s="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2" s="14" customFormat="1" ht="23.25" outlineLevel="1">
      <c r="A11" s="10" t="s">
        <v>16</v>
      </c>
      <c r="B11" s="11" t="s">
        <v>11</v>
      </c>
      <c r="C11" s="10"/>
      <c r="D11" s="10"/>
      <c r="E11" s="10"/>
      <c r="F11" s="12"/>
      <c r="G11" s="13">
        <f aca="true" t="shared" si="2" ref="G11:L11">SUM(G12)</f>
        <v>50000</v>
      </c>
      <c r="H11" s="13">
        <f t="shared" si="2"/>
        <v>50000</v>
      </c>
      <c r="I11" s="13">
        <f t="shared" si="2"/>
        <v>0</v>
      </c>
      <c r="J11" s="13">
        <f t="shared" si="2"/>
        <v>50000</v>
      </c>
      <c r="K11" s="13">
        <f t="shared" si="2"/>
        <v>0</v>
      </c>
      <c r="L11" s="13">
        <f t="shared" si="2"/>
        <v>50000</v>
      </c>
    </row>
    <row r="12" spans="1:32" s="29" customFormat="1" ht="69.75" outlineLevel="1">
      <c r="A12" s="27"/>
      <c r="B12" s="38" t="s">
        <v>34</v>
      </c>
      <c r="C12" s="41" t="s">
        <v>100</v>
      </c>
      <c r="D12" s="27" t="s">
        <v>167</v>
      </c>
      <c r="E12" s="15" t="s">
        <v>168</v>
      </c>
      <c r="F12" s="17"/>
      <c r="G12" s="40">
        <v>50000</v>
      </c>
      <c r="H12" s="18">
        <v>50000</v>
      </c>
      <c r="I12" s="19">
        <v>0</v>
      </c>
      <c r="J12" s="19">
        <f>SUM(G12)-I12</f>
        <v>50000</v>
      </c>
      <c r="K12" s="19">
        <v>0</v>
      </c>
      <c r="L12" s="19">
        <f>SUM(G12)-K12</f>
        <v>50000</v>
      </c>
      <c r="M12" s="4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12" s="14" customFormat="1" ht="23.25" outlineLevel="1">
      <c r="A13" s="10" t="s">
        <v>17</v>
      </c>
      <c r="B13" s="11" t="s">
        <v>48</v>
      </c>
      <c r="C13" s="10"/>
      <c r="D13" s="10"/>
      <c r="E13" s="10"/>
      <c r="F13" s="12"/>
      <c r="G13" s="13">
        <f aca="true" t="shared" si="3" ref="G13:L13">SUM(G14)</f>
        <v>10000</v>
      </c>
      <c r="H13" s="13">
        <f t="shared" si="3"/>
        <v>9900</v>
      </c>
      <c r="I13" s="13">
        <f t="shared" si="3"/>
        <v>9900</v>
      </c>
      <c r="J13" s="13">
        <f t="shared" si="3"/>
        <v>100</v>
      </c>
      <c r="K13" s="13">
        <f t="shared" si="3"/>
        <v>9900</v>
      </c>
      <c r="L13" s="13">
        <f t="shared" si="3"/>
        <v>100</v>
      </c>
    </row>
    <row r="14" spans="1:32" s="72" customFormat="1" ht="48" outlineLevel="1">
      <c r="A14" s="66"/>
      <c r="B14" s="52" t="s">
        <v>96</v>
      </c>
      <c r="C14" s="140" t="s">
        <v>101</v>
      </c>
      <c r="D14" s="49" t="s">
        <v>138</v>
      </c>
      <c r="E14" s="50" t="s">
        <v>158</v>
      </c>
      <c r="F14" s="55" t="s">
        <v>159</v>
      </c>
      <c r="G14" s="54">
        <v>10000</v>
      </c>
      <c r="H14" s="26">
        <v>9900</v>
      </c>
      <c r="I14" s="23">
        <v>9900</v>
      </c>
      <c r="J14" s="23">
        <f>SUM(G14)-I14</f>
        <v>100</v>
      </c>
      <c r="K14" s="23">
        <v>9900</v>
      </c>
      <c r="L14" s="23">
        <f>SUM(G14)-K14</f>
        <v>100</v>
      </c>
      <c r="M14" s="71" t="s">
        <v>172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32" s="33" customFormat="1" ht="23.25" outlineLevel="1">
      <c r="A15" s="30"/>
      <c r="B15" s="30" t="s">
        <v>27</v>
      </c>
      <c r="C15" s="43"/>
      <c r="D15" s="43"/>
      <c r="E15" s="43"/>
      <c r="F15" s="44"/>
      <c r="G15" s="31">
        <f aca="true" t="shared" si="4" ref="G15:L15">SUM(G6)+G9+G11+G13</f>
        <v>242000</v>
      </c>
      <c r="H15" s="31">
        <f>SUM(H6)+H9+H11+H13</f>
        <v>167300</v>
      </c>
      <c r="I15" s="31">
        <f t="shared" si="4"/>
        <v>114067</v>
      </c>
      <c r="J15" s="31">
        <f t="shared" si="4"/>
        <v>127933</v>
      </c>
      <c r="K15" s="31">
        <f t="shared" si="4"/>
        <v>114067</v>
      </c>
      <c r="L15" s="31">
        <f t="shared" si="4"/>
        <v>127933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s="33" customFormat="1" ht="23.25">
      <c r="A16" s="219" t="s">
        <v>25</v>
      </c>
      <c r="B16" s="219"/>
      <c r="C16" s="45"/>
      <c r="D16" s="45"/>
      <c r="E16" s="45"/>
      <c r="F16" s="45"/>
      <c r="G16" s="36">
        <f aca="true" t="shared" si="5" ref="G16:L16">SUM(G15)</f>
        <v>242000</v>
      </c>
      <c r="H16" s="36">
        <f>SUM(H15)</f>
        <v>167300</v>
      </c>
      <c r="I16" s="36">
        <f>SUM(I15)</f>
        <v>114067</v>
      </c>
      <c r="J16" s="36">
        <f t="shared" si="5"/>
        <v>127933</v>
      </c>
      <c r="K16" s="36">
        <f t="shared" si="5"/>
        <v>114067</v>
      </c>
      <c r="L16" s="36">
        <f t="shared" si="5"/>
        <v>127933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23.25">
      <c r="A17" s="3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23.25">
      <c r="A18" s="35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23.25">
      <c r="A19" s="35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23.25">
      <c r="A20" s="35"/>
      <c r="F20" s="47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23.25">
      <c r="A21" s="3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23.25">
      <c r="A22" s="35"/>
      <c r="F22" s="48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23.25">
      <c r="A23" s="35"/>
      <c r="F23" s="47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</sheetData>
  <sheetProtection/>
  <mergeCells count="4">
    <mergeCell ref="A16:B16"/>
    <mergeCell ref="A3:L3"/>
    <mergeCell ref="A1:L1"/>
    <mergeCell ref="A2:L2"/>
  </mergeCells>
  <printOptions horizontalCentered="1"/>
  <pageMargins left="0.15748031496062992" right="0.15748031496062992" top="0.2755905511811024" bottom="0.2755905511811024" header="0.2362204724409449" footer="0.1968503937007874"/>
  <pageSetup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swu63com01</cp:lastModifiedBy>
  <cp:lastPrinted>2024-03-20T19:20:15Z</cp:lastPrinted>
  <dcterms:created xsi:type="dcterms:W3CDTF">1999-10-28T06:58:38Z</dcterms:created>
  <dcterms:modified xsi:type="dcterms:W3CDTF">2024-03-20T19:20:22Z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